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pfbou-my.sharepoint.com/personal/betty_namatovu_dpf_or_ug/Documents/Desktop/"/>
    </mc:Choice>
  </mc:AlternateContent>
  <xr:revisionPtr revIDLastSave="365" documentId="8_{39E68ABC-2EC7-4F97-A71A-4B56A1FE1B61}" xr6:coauthVersionLast="47" xr6:coauthVersionMax="47" xr10:uidLastSave="{76EFB6F3-B4D3-404E-BBBD-7D2CDEA8CF03}"/>
  <bookViews>
    <workbookView xWindow="28680" yWindow="-120" windowWidth="29040" windowHeight="15720" tabRatio="581" xr2:uid="{AB743EAB-7134-8C40-A010-7AD1AFA7A607}"/>
  </bookViews>
  <sheets>
    <sheet name="SUPS-WRKS-NCONS" sheetId="1" r:id="rId1"/>
    <sheet name="Consultancy" sheetId="2" r:id="rId2"/>
    <sheet name="User guiding notes" sheetId="5" r:id="rId3"/>
  </sheets>
  <definedNames>
    <definedName name="_xlnm.Print_Area" localSheetId="0">'SUPS-WRKS-NCONS'!$A$2:$V$63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44" i="1" l="1"/>
  <c r="T44" i="1"/>
  <c r="S44" i="1" s="1"/>
  <c r="R44" i="1" s="1"/>
  <c r="Q44" i="1" s="1"/>
  <c r="V44" i="1"/>
  <c r="D19" i="1"/>
  <c r="R43" i="1"/>
  <c r="S43" i="1" s="1"/>
  <c r="T43" i="1" s="1"/>
  <c r="U43" i="1" s="1"/>
  <c r="V43" i="1" s="1"/>
  <c r="V23" i="1"/>
  <c r="T23" i="1"/>
  <c r="S23" i="1" s="1"/>
  <c r="R23" i="1" s="1"/>
  <c r="D34" i="1"/>
  <c r="D18" i="1"/>
  <c r="T30" i="1"/>
  <c r="S30" i="1" s="1"/>
  <c r="R30" i="1" s="1"/>
  <c r="V30" i="1"/>
  <c r="V18" i="1"/>
  <c r="T18" i="1"/>
  <c r="S18" i="1" s="1"/>
  <c r="R18" i="1" s="1"/>
  <c r="Q18" i="1" s="1"/>
  <c r="Q23" i="1" l="1"/>
  <c r="Q30" i="1"/>
  <c r="Y19" i="2"/>
  <c r="W19" i="2"/>
  <c r="V19" i="2"/>
  <c r="U19" i="2"/>
  <c r="T19" i="2"/>
  <c r="Y18" i="2"/>
  <c r="W18" i="2"/>
  <c r="V18" i="2" s="1"/>
  <c r="U18" i="2" s="1"/>
  <c r="T18" i="2" s="1"/>
  <c r="Y17" i="2"/>
  <c r="W17" i="2"/>
  <c r="V17" i="2"/>
  <c r="U17" i="2" s="1"/>
  <c r="T17" i="2" s="1"/>
  <c r="Y16" i="2"/>
  <c r="W16" i="2"/>
  <c r="V16" i="2"/>
  <c r="U16" i="2" s="1"/>
  <c r="T16" i="2" s="1"/>
  <c r="Y15" i="2"/>
  <c r="W15" i="2"/>
  <c r="V15" i="2" s="1"/>
  <c r="U15" i="2" s="1"/>
  <c r="T15" i="2" s="1"/>
  <c r="Y14" i="2"/>
  <c r="W14" i="2"/>
  <c r="V14" i="2" s="1"/>
  <c r="U14" i="2" s="1"/>
  <c r="T14" i="2" s="1"/>
  <c r="Y13" i="2"/>
  <c r="W13" i="2"/>
  <c r="V13" i="2" s="1"/>
  <c r="U13" i="2" s="1"/>
  <c r="T13" i="2" s="1"/>
  <c r="Y12" i="2"/>
  <c r="W12" i="2"/>
  <c r="V12" i="2"/>
  <c r="U12" i="2"/>
  <c r="T12" i="2"/>
  <c r="Y11" i="2"/>
  <c r="W11" i="2"/>
  <c r="V11" i="2" s="1"/>
  <c r="U11" i="2" s="1"/>
  <c r="T11" i="2" s="1"/>
  <c r="V55" i="1"/>
  <c r="R55" i="1"/>
  <c r="Q55" i="1" s="1"/>
  <c r="V54" i="1"/>
  <c r="R54" i="1"/>
  <c r="Q54" i="1" s="1"/>
  <c r="V53" i="1"/>
  <c r="T53" i="1"/>
  <c r="S53" i="1" s="1"/>
  <c r="R53" i="1" s="1"/>
  <c r="Q53" i="1" s="1"/>
  <c r="V52" i="1"/>
  <c r="T52" i="1"/>
  <c r="S52" i="1" s="1"/>
  <c r="R52" i="1" s="1"/>
  <c r="Q52" i="1" s="1"/>
  <c r="V51" i="1"/>
  <c r="T51" i="1"/>
  <c r="S51" i="1" s="1"/>
  <c r="R51" i="1" s="1"/>
  <c r="Q51" i="1" s="1"/>
  <c r="V50" i="1"/>
  <c r="T50" i="1"/>
  <c r="S50" i="1" s="1"/>
  <c r="R50" i="1" s="1"/>
  <c r="Q50" i="1" s="1"/>
  <c r="V49" i="1"/>
  <c r="T49" i="1"/>
  <c r="S49" i="1" s="1"/>
  <c r="R49" i="1" s="1"/>
  <c r="Q49" i="1" s="1"/>
  <c r="T48" i="1"/>
  <c r="S48" i="1" s="1"/>
  <c r="R48" i="1" s="1"/>
  <c r="Q48" i="1" s="1"/>
  <c r="V47" i="1"/>
  <c r="T47" i="1"/>
  <c r="S47" i="1"/>
  <c r="R47" i="1" s="1"/>
  <c r="Q47" i="1" s="1"/>
  <c r="V46" i="1"/>
  <c r="T46" i="1"/>
  <c r="S46" i="1" s="1"/>
  <c r="R46" i="1" s="1"/>
  <c r="Q46" i="1" s="1"/>
  <c r="V45" i="1"/>
  <c r="T45" i="1"/>
  <c r="S45" i="1" s="1"/>
  <c r="R45" i="1" s="1"/>
  <c r="Q45" i="1" s="1"/>
  <c r="V42" i="1"/>
  <c r="T42" i="1"/>
  <c r="S42" i="1" s="1"/>
  <c r="R42" i="1" s="1"/>
  <c r="Q42" i="1" s="1"/>
  <c r="V41" i="1"/>
  <c r="T41" i="1"/>
  <c r="S41" i="1" s="1"/>
  <c r="R41" i="1" s="1"/>
  <c r="Q41" i="1" s="1"/>
  <c r="V40" i="1"/>
  <c r="T40" i="1"/>
  <c r="S40" i="1" s="1"/>
  <c r="R40" i="1" s="1"/>
  <c r="Q40" i="1" s="1"/>
  <c r="V39" i="1"/>
  <c r="T39" i="1"/>
  <c r="S39" i="1" s="1"/>
  <c r="R39" i="1" s="1"/>
  <c r="Q39" i="1" s="1"/>
  <c r="V38" i="1"/>
  <c r="T38" i="1"/>
  <c r="S38" i="1" s="1"/>
  <c r="R38" i="1" s="1"/>
  <c r="Q38" i="1" s="1"/>
  <c r="V37" i="1"/>
  <c r="T37" i="1"/>
  <c r="S37" i="1" s="1"/>
  <c r="R37" i="1" s="1"/>
  <c r="Q37" i="1" s="1"/>
  <c r="V36" i="1"/>
  <c r="T36" i="1"/>
  <c r="S36" i="1" s="1"/>
  <c r="R36" i="1" s="1"/>
  <c r="Q36" i="1" s="1"/>
  <c r="V35" i="1"/>
  <c r="T35" i="1"/>
  <c r="S35" i="1" s="1"/>
  <c r="R35" i="1" s="1"/>
  <c r="Q35" i="1" s="1"/>
  <c r="V34" i="1"/>
  <c r="T34" i="1"/>
  <c r="S34" i="1" s="1"/>
  <c r="R34" i="1" s="1"/>
  <c r="Q34" i="1" s="1"/>
  <c r="V33" i="1"/>
  <c r="T33" i="1"/>
  <c r="S33" i="1" s="1"/>
  <c r="R33" i="1" s="1"/>
  <c r="Q33" i="1" s="1"/>
  <c r="V32" i="1"/>
  <c r="T32" i="1"/>
  <c r="S32" i="1" s="1"/>
  <c r="R32" i="1" s="1"/>
  <c r="Q32" i="1" s="1"/>
  <c r="V31" i="1"/>
  <c r="T31" i="1"/>
  <c r="S31" i="1" s="1"/>
  <c r="R31" i="1" s="1"/>
  <c r="Q31" i="1" s="1"/>
  <c r="V29" i="1"/>
  <c r="T29" i="1"/>
  <c r="S29" i="1" s="1"/>
  <c r="R29" i="1" s="1"/>
  <c r="Q29" i="1" s="1"/>
  <c r="V28" i="1"/>
  <c r="T28" i="1"/>
  <c r="S28" i="1" s="1"/>
  <c r="R28" i="1" s="1"/>
  <c r="Q28" i="1" s="1"/>
  <c r="V27" i="1"/>
  <c r="T27" i="1"/>
  <c r="S27" i="1" s="1"/>
  <c r="R27" i="1" s="1"/>
  <c r="Q27" i="1" s="1"/>
  <c r="V26" i="1"/>
  <c r="T26" i="1"/>
  <c r="S26" i="1" s="1"/>
  <c r="R26" i="1" s="1"/>
  <c r="Q26" i="1" s="1"/>
  <c r="V25" i="1"/>
  <c r="T25" i="1"/>
  <c r="S25" i="1" s="1"/>
  <c r="R25" i="1" s="1"/>
  <c r="Q25" i="1" s="1"/>
  <c r="V24" i="1"/>
  <c r="T24" i="1"/>
  <c r="S24" i="1" s="1"/>
  <c r="R24" i="1" s="1"/>
  <c r="Q24" i="1" s="1"/>
  <c r="V22" i="1"/>
  <c r="T22" i="1"/>
  <c r="S22" i="1" s="1"/>
  <c r="R22" i="1" s="1"/>
  <c r="Q22" i="1" s="1"/>
  <c r="V21" i="1"/>
  <c r="T21" i="1"/>
  <c r="S21" i="1" s="1"/>
  <c r="R21" i="1" s="1"/>
  <c r="Q21" i="1" s="1"/>
  <c r="V20" i="1"/>
  <c r="T20" i="1"/>
  <c r="S20" i="1" s="1"/>
  <c r="R20" i="1" s="1"/>
  <c r="Q20" i="1" s="1"/>
  <c r="V19" i="1"/>
  <c r="T19" i="1"/>
  <c r="S19" i="1" s="1"/>
  <c r="R19" i="1" s="1"/>
  <c r="Q19" i="1" s="1"/>
  <c r="V17" i="1"/>
  <c r="T17" i="1"/>
  <c r="S17" i="1" s="1"/>
  <c r="R17" i="1" s="1"/>
  <c r="Q17" i="1" s="1"/>
  <c r="V16" i="1"/>
  <c r="T16" i="1"/>
  <c r="S16" i="1" s="1"/>
  <c r="R16" i="1" s="1"/>
  <c r="Q16" i="1" s="1"/>
  <c r="V15" i="1"/>
  <c r="T15" i="1"/>
  <c r="S15" i="1" s="1"/>
  <c r="R15" i="1" s="1"/>
  <c r="Q15" i="1" s="1"/>
  <c r="V14" i="1"/>
  <c r="T14" i="1"/>
  <c r="S14" i="1" s="1"/>
  <c r="R14" i="1" s="1"/>
  <c r="Q14" i="1" s="1"/>
  <c r="V13" i="1"/>
  <c r="T13" i="1"/>
  <c r="S13" i="1" s="1"/>
  <c r="R13" i="1" s="1"/>
  <c r="Q13" i="1" s="1"/>
  <c r="V12" i="1"/>
  <c r="T12" i="1"/>
  <c r="S12" i="1" s="1"/>
  <c r="R12" i="1" s="1"/>
  <c r="Q12" i="1" s="1"/>
  <c r="D42" i="1"/>
  <c r="D26" i="1"/>
</calcChain>
</file>

<file path=xl/sharedStrings.xml><?xml version="1.0" encoding="utf-8"?>
<sst xmlns="http://schemas.openxmlformats.org/spreadsheetml/2006/main" count="626" uniqueCount="171">
  <si>
    <t xml:space="preserve"> S/No </t>
  </si>
  <si>
    <t xml:space="preserve">Request for Expression of Interest
</t>
  </si>
  <si>
    <t>Invitation of proposals and approval for award</t>
  </si>
  <si>
    <t>INVITATION AND AWARD OF BIDS</t>
  </si>
  <si>
    <t>Date:</t>
  </si>
  <si>
    <t>Designation:</t>
  </si>
  <si>
    <t>Name</t>
  </si>
  <si>
    <t>Name:</t>
  </si>
  <si>
    <t>Signature:</t>
  </si>
  <si>
    <t>Approved by</t>
  </si>
  <si>
    <t>Prepared by</t>
  </si>
  <si>
    <t>Subject of procurement</t>
  </si>
  <si>
    <t>Source of funding</t>
  </si>
  <si>
    <t>Procurement method</t>
  </si>
  <si>
    <t>Contract
type</t>
  </si>
  <si>
    <t>Invitation of Expressions of Interest date</t>
  </si>
  <si>
    <t>Closing-Opening date</t>
  </si>
  <si>
    <t>Approval of shortlist</t>
  </si>
  <si>
    <t>Notification date</t>
  </si>
  <si>
    <t xml:space="preserve">Invitation of proposals   date 
</t>
  </si>
  <si>
    <t>Submission/
opening
date</t>
  </si>
  <si>
    <t xml:space="preserve">Approval of final evaluation report </t>
  </si>
  <si>
    <t>Contract signing date</t>
  </si>
  <si>
    <t>Completion date</t>
  </si>
  <si>
    <t>Bid invitation date</t>
  </si>
  <si>
    <t>Award notification date</t>
  </si>
  <si>
    <t xml:space="preserve">Subject of procurement </t>
  </si>
  <si>
    <t xml:space="preserve">Estimated cost </t>
  </si>
  <si>
    <t>PROCUREMENT PLAN FOR CONSULTANCY SERVICES - FOR SUBMISSION TO THE SECRETARY TO TREASURY, PPDA  AND PUBLICATION</t>
  </si>
  <si>
    <t>PROCUREMENT PLAN FOR GOODS, WORKS AND NON CONSULTANCY SERVICES - FOR SUBMISSION TO TREASURY, PPDA and PUBLICATION</t>
  </si>
  <si>
    <t>Bid closing/ Opening date</t>
  </si>
  <si>
    <t>Contract Type</t>
  </si>
  <si>
    <t xml:space="preserve">Currency </t>
  </si>
  <si>
    <t>PRE-QUALIFICATION (Yes or No)</t>
  </si>
  <si>
    <t>Apply Reservation Scheme (Yes/No)</t>
  </si>
  <si>
    <t>Apply Reservation Scheme: Local Providers, Special Interest Groups</t>
  </si>
  <si>
    <t>Apply Reservation Scheme (Local Providers, Special Interest Groups)</t>
  </si>
  <si>
    <t>Projected completion time (in years)</t>
  </si>
  <si>
    <t>Current year's estimated cost</t>
  </si>
  <si>
    <t>Paid up sum</t>
  </si>
  <si>
    <t>Pending sum</t>
  </si>
  <si>
    <t>Pending time to completion</t>
  </si>
  <si>
    <t>Multi-year procurement (where applicable)</t>
  </si>
  <si>
    <t>Note 1</t>
  </si>
  <si>
    <t>Note 2</t>
  </si>
  <si>
    <t>The templates for internal use are for the PDU's tracking purposes and should not be submitted</t>
  </si>
  <si>
    <t>The approved plan should be submitted to the Treasury, PPDA and published by 31st July</t>
  </si>
  <si>
    <t>Where they have been used, the following abbreviations stand for;</t>
  </si>
  <si>
    <t>PDU - Procurement and Disposal Unit</t>
  </si>
  <si>
    <t>SUPS - Supplies</t>
  </si>
  <si>
    <t>CONS - Consultancy Services</t>
  </si>
  <si>
    <t>WRKS -Works</t>
  </si>
  <si>
    <t>Note 3</t>
  </si>
  <si>
    <t>Note 4</t>
  </si>
  <si>
    <t>Note 5</t>
  </si>
  <si>
    <t>compliance@ppda.go.ug</t>
  </si>
  <si>
    <t>or call 0414311100</t>
  </si>
  <si>
    <t>FY - Financial Year</t>
  </si>
  <si>
    <t>For any clarification about the plan template or related issues reach out on;</t>
  </si>
  <si>
    <t>The multi-year procurement field should only be used for procurements whose projected completion time is to exceed one FY. And where the contract is in its subsequent years of implementation, the plan should be completed to indicate the completed and pending time/funding to contract completion.</t>
  </si>
  <si>
    <t>NCONS - Non-consultancy Services</t>
  </si>
  <si>
    <t>Note 6</t>
  </si>
  <si>
    <t>There are 2 templates, the first being for supplies, works, non-consultancy services and the second being for consultancy services. All fields in the templates to be submitted should be accurately completed</t>
  </si>
  <si>
    <t>This template should be used in line with Sections 34(2), 58 of the PPDA Act and the PPDA (Procurement Planning) Regulations, 2023</t>
  </si>
  <si>
    <t>Procurement Type</t>
  </si>
  <si>
    <t>Procurement Category</t>
  </si>
  <si>
    <t>Column1</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</si>
  <si>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</si>
  <si>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</si>
  <si>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</si>
  <si>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</si>
  <si>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</si>
  <si>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</si>
  <si>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</si>
  <si>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</si>
  <si>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</si>
  <si>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</si>
  <si>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</si>
  <si>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</si>
  <si>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</si>
  <si>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</si>
  <si>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</si>
  <si>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</si>
  <si>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</si>
  <si>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</si>
  <si>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</si>
  <si>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</si>
  <si>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</si>
  <si>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</si>
  <si>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</si>
  <si>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</si>
  <si>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Internally Generated Funds</t>
  </si>
  <si>
    <t>UGX</t>
  </si>
  <si>
    <t>Procuring and Disposing Entity: DEPOSIT PROTECTION FUND</t>
  </si>
  <si>
    <t>Financial Year: 2025/26</t>
  </si>
  <si>
    <t xml:space="preserve">Supply of a Motor Vehicle  </t>
  </si>
  <si>
    <t>Additional Media Advertising and Monitoring Services</t>
  </si>
  <si>
    <t>Provision of Workman’s Compensations</t>
  </si>
  <si>
    <t>Team building and end of year party activities</t>
  </si>
  <si>
    <r>
      <t xml:space="preserve">Design, production &amp; supply of assorted branded items </t>
    </r>
    <r>
      <rPr>
        <i/>
        <sz val="12"/>
        <rFont val="Book Antiqua"/>
        <family val="1"/>
      </rPr>
      <t xml:space="preserve">(t-shirts, mobile phone desk holders, key holders, thermos travel mini flasks, tent branding signage, pull-up banners and brochures) </t>
    </r>
  </si>
  <si>
    <t>Assorted office furniture and fittings</t>
  </si>
  <si>
    <t>Window blinds for level 3 &amp; 6</t>
  </si>
  <si>
    <t>Items for donation and branding of the items for the Corporate Social Investment)</t>
  </si>
  <si>
    <t>Credit insurance cover</t>
  </si>
  <si>
    <t>SurfacePro tablet devices</t>
  </si>
  <si>
    <t>Assorted branded and general stationery</t>
  </si>
  <si>
    <t>Cleaning services and cleaning materials</t>
  </si>
  <si>
    <t>Gift hampers for the Fund's Stakeholders</t>
  </si>
  <si>
    <t>Magazine adverts through out the year</t>
  </si>
  <si>
    <t>Additional hotels services under framework</t>
  </si>
  <si>
    <t>Supply of office catering consumables  </t>
  </si>
  <si>
    <t>Motor Vehicle hire services under framework</t>
  </si>
  <si>
    <t>Office Painting for level 6</t>
  </si>
  <si>
    <t>Support and maintenance services for IT Equipment</t>
  </si>
  <si>
    <t>ManageEngine AD Manager Plus License.</t>
  </si>
  <si>
    <t xml:space="preserve">Digital Out-of-Home Billboard </t>
  </si>
  <si>
    <t>Designing, review and printing of the Annual Report for FY2024-2025</t>
  </si>
  <si>
    <t>Perimeter Firewall Security Solution Support and Maintenance</t>
  </si>
  <si>
    <t>Supply of Mobile phones</t>
  </si>
  <si>
    <t xml:space="preserve">Symantec End Point Protection </t>
  </si>
  <si>
    <r>
      <t xml:space="preserve">Provision of Production services </t>
    </r>
    <r>
      <rPr>
        <i/>
        <sz val="11"/>
        <rFont val="Book Antiqua"/>
        <family val="1"/>
      </rPr>
      <t>(DPF song in 5 languages, graphical animated DPF video in 1 language and six short videos)</t>
    </r>
  </si>
  <si>
    <t>Installation of intrusion system for level 6</t>
  </si>
  <si>
    <t xml:space="preserve">Additional air conditioning units for Level 3 </t>
  </si>
  <si>
    <t>Board Courtesies</t>
  </si>
  <si>
    <t>Support and maintenance services for access control and CCTV  and licenses</t>
  </si>
  <si>
    <t>Replacement Headphones for staff</t>
  </si>
  <si>
    <t>Photography and videography for town hall meeting and stakeholder engagement</t>
  </si>
  <si>
    <t>DPF Logo for level 6</t>
  </si>
  <si>
    <r>
      <t xml:space="preserve">Courier Services </t>
    </r>
    <r>
      <rPr>
        <i/>
        <sz val="11"/>
        <rFont val="Book Antiqua"/>
        <family val="1"/>
      </rPr>
      <t>(distribution of calendars &amp; gift hampers)</t>
    </r>
  </si>
  <si>
    <t xml:space="preserve">Translation services for DPF terminologies into 5 languages, lyrics into 5 languages and FAQs into 10 languages </t>
  </si>
  <si>
    <t>Supply of corporate wear</t>
  </si>
  <si>
    <t>Direct Procurement</t>
  </si>
  <si>
    <t>Restricted Domestic Bidding (RDB)</t>
  </si>
  <si>
    <t>Quotations Method</t>
  </si>
  <si>
    <t>Supplies</t>
  </si>
  <si>
    <t>Micro Procurement</t>
  </si>
  <si>
    <t>Non-Consultancy Services</t>
  </si>
  <si>
    <t>Consultancy Services</t>
  </si>
  <si>
    <t>Lumpsum Contracts</t>
  </si>
  <si>
    <t>Framework Contracts</t>
  </si>
  <si>
    <t>No</t>
  </si>
  <si>
    <t>Yes</t>
  </si>
  <si>
    <t>N/A</t>
  </si>
  <si>
    <t>Local Providers</t>
  </si>
  <si>
    <t>Customer Awareness Survey consultancy</t>
  </si>
  <si>
    <t>Consultancy Services for Organisational Restructuring, Compensation and Benefits Survey</t>
  </si>
  <si>
    <t>Consultancy Services to review Fortinet Security Services</t>
  </si>
  <si>
    <t>In-house board trainings and consultancies on corporate governance</t>
  </si>
  <si>
    <t>Provision of Recruitment services under framework</t>
  </si>
  <si>
    <t>External Facilitator for ESG and Sensitization (Framework, ESG Champions, Mgt Comm and EXCO) - Q2 &amp; Q3</t>
  </si>
  <si>
    <t>External Facilitator for Project Management</t>
  </si>
  <si>
    <t>Development of the Course Structure on Deposit Insurance</t>
  </si>
  <si>
    <t>Open Domestic Bidding</t>
  </si>
  <si>
    <t>Open International Bidding(OIB)</t>
  </si>
  <si>
    <r>
      <t xml:space="preserve">Real estate consultants </t>
    </r>
    <r>
      <rPr>
        <i/>
        <sz val="12"/>
        <rFont val="Book Antiqua"/>
        <family val="1"/>
      </rPr>
      <t xml:space="preserve">(Architects, Designer and Design review &amp; Supervisor) </t>
    </r>
  </si>
  <si>
    <t>Special Interest Groups</t>
  </si>
  <si>
    <r>
      <t xml:space="preserve">Oracle licences for the HIA system </t>
    </r>
    <r>
      <rPr>
        <i/>
        <sz val="11"/>
        <rFont val="Book Antiqua"/>
        <family val="1"/>
      </rPr>
      <t>(Database Standard Edition, Weblogic server Standard edition, Oracle Forms &amp; Reports, Support)</t>
    </r>
  </si>
  <si>
    <r>
      <t>Website Hosting Services</t>
    </r>
    <r>
      <rPr>
        <i/>
        <sz val="11"/>
        <rFont val="Book Antiqua"/>
        <family val="1"/>
      </rPr>
      <t xml:space="preserve"> (Wildcard SSL certificates and maintenance services)</t>
    </r>
  </si>
  <si>
    <r>
      <t xml:space="preserve">School quiz </t>
    </r>
    <r>
      <rPr>
        <i/>
        <sz val="12"/>
        <rFont val="Book Antiqua"/>
        <family val="1"/>
      </rPr>
      <t>(event production services, branding, photography, videography &amp; live streaming, production of short promo)</t>
    </r>
  </si>
  <si>
    <r>
      <t xml:space="preserve">Research systems licenses </t>
    </r>
    <r>
      <rPr>
        <i/>
        <sz val="11"/>
        <rFont val="Book Antiqua"/>
        <family val="1"/>
      </rPr>
      <t>(SPSS, STATA)</t>
    </r>
  </si>
  <si>
    <t>Additional office space on Level 7</t>
  </si>
  <si>
    <t>Multi-year procurement (where applicable) - Not Applicable</t>
  </si>
  <si>
    <t>Annual licenses, support and maintenance for the internal segmentation firewall (HQ &amp; DR)</t>
  </si>
  <si>
    <t xml:space="preserve">Approval
evaluation report date
</t>
  </si>
  <si>
    <t>IT accessories (SSD Drives) and Computer monitors</t>
  </si>
  <si>
    <r>
      <t xml:space="preserve">Capital &amp; capital items </t>
    </r>
    <r>
      <rPr>
        <i/>
        <sz val="12"/>
        <rFont val="Book Antiqua"/>
        <family val="1"/>
      </rPr>
      <t>(portable wireless speaker, camera lens, asset tags, tyres &amp; aerobics items)</t>
    </r>
  </si>
  <si>
    <t>Emily Mbabazi</t>
  </si>
  <si>
    <t>Head PDU</t>
  </si>
  <si>
    <t>Moses Apell</t>
  </si>
  <si>
    <t>For: Accounting Officer</t>
  </si>
  <si>
    <t xml:space="preserve">For: Accounting Officer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</si>
</sst>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409]d\-mmm\-yy;@"/>
    <numFmt numFmtId="165" formatCode="_(* #,##0_);_(* \(#,##0\);_(* &quot;-&quot;??_);_(@_)"/>
  </numFmts>
  <fonts count="16" x14ac:knownFonts="1">
    <font>
      <sz val="11"/>
      <color theme="1"/>
      <name val="Calibri"/>
      <family val="2"/>
      <scheme val="minor"/>
    </font>
    <font>
      <sz val="8"/>
      <name val="Calibri"/>
      <family val="2"/>
    </font>
    <font>
      <sz val="11"/>
      <color theme="1"/>
      <name val="Calibri"/>
      <family val="2"/>
      <scheme val="minor"/>
    </font>
    <font>
      <u/>
      <sz val="11"/>
      <color theme="10"/>
      <name val="Calibri"/>
      <family val="2"/>
    </font>
    <font>
      <b/>
      <sz val="11"/>
      <color theme="1"/>
      <name val="Calibri"/>
      <family val="2"/>
      <scheme val="minor"/>
    </font>
    <font>
      <b/>
      <sz val="12"/>
      <name val="Book Antiqua"/>
      <family val="1"/>
    </font>
    <font>
      <sz val="12"/>
      <color theme="1"/>
      <name val="Book Antiqua"/>
      <family val="1"/>
    </font>
    <font>
      <sz val="12"/>
      <name val="Book Antiqua"/>
      <family val="1"/>
    </font>
    <font>
      <b/>
      <sz val="12"/>
      <color theme="1"/>
      <name val="Book Antiqua"/>
      <family val="1"/>
    </font>
    <font>
      <i/>
      <sz val="12"/>
      <name val="Book Antiqua"/>
      <family val="1"/>
    </font>
    <font>
      <sz val="12"/>
      <color rgb="FF000000"/>
      <name val="Book Antiqua"/>
      <family val="1"/>
    </font>
    <font>
      <i/>
      <sz val="11"/>
      <name val="Book Antiqua"/>
      <family val="1"/>
    </font>
    <font>
      <sz val="12.5"/>
      <name val="Book Antiqua"/>
      <family val="1"/>
    </font>
    <font>
      <b/>
      <sz val="12.5"/>
      <name val="Book Antiqua"/>
      <family val="1"/>
    </font>
    <font>
      <b/>
      <sz val="12.5"/>
      <color theme="1"/>
      <name val="Calibri"/>
      <family val="2"/>
      <scheme val="minor"/>
    </font>
    <font>
      <sz val="12.5"/>
      <color theme="1"/>
      <name val="Calibri"/>
      <family val="2"/>
      <scheme val="minor"/>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ck">
        <color indexed="64"/>
      </left>
      <right/>
      <top/>
      <bottom/>
      <diagonal/>
    </border>
    <border>
      <left style="thin">
        <color indexed="64"/>
      </left>
      <right style="thick">
        <color indexed="64"/>
      </right>
      <top/>
      <bottom/>
      <diagonal/>
    </border>
    <border>
      <left style="thin">
        <color indexed="64"/>
      </left>
      <right/>
      <top/>
      <bottom/>
      <diagonal/>
    </border>
    <border>
      <left style="thick">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2" fillId="0" borderId="0" applyFont="0" applyFill="0" applyBorder="0" applyAlignment="0" applyProtection="0"/>
    <xf numFmtId="41" fontId="2" fillId="0" borderId="0" applyFont="0" applyFill="0" applyBorder="0" applyAlignment="0" applyProtection="0"/>
    <xf numFmtId="0" fontId="3" fillId="0" borderId="0" applyNumberFormat="0" applyFill="0" applyBorder="0" applyAlignment="0" applyProtection="0">
      <alignment vertical="top"/>
      <protection locked="0"/>
    </xf>
  </cellStyleXfs>
  <cellXfs count="173">
    <xf numFmtId="0" fontId="0" fillId="0" borderId="0" xfId="0"/>
    <xf numFmtId="0" fontId="0" fillId="2" borderId="0" xfId="0" applyFill="1"/>
    <xf numFmtId="0" fontId="4" fillId="2" borderId="8" xfId="0" applyFont="1" applyFill="1" applyBorder="1"/>
    <xf numFmtId="0" fontId="0" fillId="2" borderId="3" xfId="0" applyFill="1" applyBorder="1"/>
    <xf numFmtId="0" fontId="0" fillId="2" borderId="3" xfId="0" applyFill="1" applyBorder="1" applyAlignment="1">
      <alignment wrapText="1"/>
    </xf>
    <xf numFmtId="0" fontId="3" fillId="2" borderId="3" xfId="3" applyFill="1" applyBorder="1" applyAlignment="1" applyProtection="1"/>
    <xf numFmtId="0" fontId="0" fillId="2" borderId="4" xfId="0" applyFill="1" applyBorder="1"/>
    <xf numFmtId="0" fontId="0" fillId="2" borderId="0" xfId="0" applyFill="1" applyAlignment="1">
      <alignment wrapText="1"/>
    </xf>
    <xf numFmtId="0" fontId="5" fillId="2" borderId="9" xfId="0" applyFont="1" applyFill="1" applyBorder="1"/>
    <xf numFmtId="0" fontId="6" fillId="2" borderId="14" xfId="0" applyFont="1" applyFill="1" applyBorder="1"/>
    <xf numFmtId="0" fontId="6" fillId="2" borderId="10" xfId="0" applyFont="1" applyFill="1" applyBorder="1"/>
    <xf numFmtId="0" fontId="6" fillId="0" borderId="0" xfId="0" applyFont="1"/>
    <xf numFmtId="0" fontId="6" fillId="2" borderId="17" xfId="0" applyFont="1" applyFill="1" applyBorder="1"/>
    <xf numFmtId="0" fontId="6" fillId="2" borderId="0" xfId="0" applyFont="1" applyFill="1"/>
    <xf numFmtId="0" fontId="6" fillId="2" borderId="11" xfId="0" applyFont="1" applyFill="1" applyBorder="1"/>
    <xf numFmtId="0" fontId="5" fillId="2" borderId="17" xfId="0" applyFont="1" applyFill="1" applyBorder="1"/>
    <xf numFmtId="0" fontId="6" fillId="2" borderId="5" xfId="0" applyFont="1" applyFill="1" applyBorder="1"/>
    <xf numFmtId="0" fontId="6" fillId="2" borderId="12" xfId="0" applyFont="1" applyFill="1" applyBorder="1"/>
    <xf numFmtId="49" fontId="5" fillId="2" borderId="12" xfId="0" applyNumberFormat="1" applyFont="1" applyFill="1" applyBorder="1"/>
    <xf numFmtId="49" fontId="7" fillId="2" borderId="12" xfId="0" applyNumberFormat="1" applyFont="1" applyFill="1" applyBorder="1"/>
    <xf numFmtId="0" fontId="6" fillId="2" borderId="2" xfId="0" applyFont="1" applyFill="1" applyBorder="1"/>
    <xf numFmtId="49" fontId="5" fillId="0" borderId="8" xfId="0" applyNumberFormat="1" applyFont="1" applyBorder="1" applyAlignment="1">
      <alignment horizontal="center" vertical="top" wrapText="1"/>
    </xf>
    <xf numFmtId="37" fontId="5" fillId="0" borderId="1" xfId="1" applyNumberFormat="1" applyFont="1" applyFill="1" applyBorder="1" applyAlignment="1" applyProtection="1">
      <alignment horizontal="center" vertical="top" wrapText="1"/>
      <protection locked="0"/>
    </xf>
    <xf numFmtId="0" fontId="6" fillId="0" borderId="15" xfId="0" applyFont="1" applyBorder="1"/>
    <xf numFmtId="37" fontId="5" fillId="0" borderId="1" xfId="1" applyNumberFormat="1" applyFont="1" applyFill="1" applyBorder="1" applyAlignment="1" applyProtection="1">
      <alignment horizontal="center" wrapText="1"/>
      <protection locked="0"/>
    </xf>
    <xf numFmtId="37" fontId="7" fillId="0" borderId="1" xfId="1" applyNumberFormat="1" applyFont="1" applyFill="1" applyBorder="1" applyAlignment="1" applyProtection="1">
      <alignment wrapText="1"/>
      <protection locked="0"/>
    </xf>
    <xf numFmtId="37" fontId="7" fillId="0" borderId="4" xfId="1" applyNumberFormat="1" applyFont="1" applyFill="1" applyBorder="1" applyAlignment="1" applyProtection="1">
      <alignment wrapText="1"/>
      <protection locked="0"/>
    </xf>
    <xf numFmtId="37" fontId="7" fillId="0" borderId="1" xfId="1" applyNumberFormat="1" applyFont="1" applyFill="1" applyBorder="1" applyAlignment="1">
      <alignment wrapText="1"/>
    </xf>
    <xf numFmtId="0" fontId="6" fillId="0" borderId="1" xfId="0" applyFont="1" applyBorder="1"/>
    <xf numFmtId="0" fontId="6" fillId="0" borderId="1" xfId="0" applyFont="1" applyBorder="1" applyAlignment="1">
      <alignment wrapText="1"/>
    </xf>
    <xf numFmtId="0" fontId="7" fillId="0" borderId="1" xfId="0" applyFont="1" applyBorder="1" applyAlignment="1">
      <alignment wrapText="1"/>
    </xf>
    <xf numFmtId="0" fontId="10" fillId="0" borderId="1" xfId="0" applyFont="1" applyBorder="1" applyAlignment="1">
      <alignment wrapText="1"/>
    </xf>
    <xf numFmtId="49" fontId="7" fillId="0" borderId="1" xfId="1" applyNumberFormat="1" applyFont="1" applyFill="1" applyBorder="1" applyAlignment="1" applyProtection="1">
      <alignment horizontal="center" wrapText="1"/>
      <protection locked="0"/>
    </xf>
    <xf numFmtId="15" fontId="6" fillId="0" borderId="1" xfId="0" applyNumberFormat="1" applyFont="1" applyBorder="1" applyAlignment="1">
      <alignment horizontal="center" wrapText="1"/>
    </xf>
    <xf numFmtId="15" fontId="7" fillId="0" borderId="1" xfId="0" applyNumberFormat="1" applyFont="1" applyBorder="1" applyAlignment="1">
      <alignment horizontal="center"/>
    </xf>
    <xf numFmtId="0" fontId="7" fillId="0" borderId="1" xfId="0" applyFont="1" applyBorder="1"/>
    <xf numFmtId="49" fontId="5" fillId="0" borderId="8" xfId="0" applyNumberFormat="1" applyFont="1" applyBorder="1" applyAlignment="1">
      <alignment vertical="top" wrapText="1"/>
    </xf>
    <xf numFmtId="165" fontId="7" fillId="0" borderId="1" xfId="1" applyNumberFormat="1" applyFont="1" applyFill="1" applyBorder="1" applyAlignment="1">
      <alignment horizontal="right"/>
    </xf>
    <xf numFmtId="3" fontId="10" fillId="0" borderId="1" xfId="0" applyNumberFormat="1" applyFont="1" applyBorder="1" applyAlignment="1">
      <alignment horizontal="right" wrapText="1"/>
    </xf>
    <xf numFmtId="15" fontId="7" fillId="0" borderId="1" xfId="0" applyNumberFormat="1" applyFont="1" applyBorder="1" applyAlignment="1">
      <alignment horizontal="center" wrapText="1"/>
    </xf>
    <xf numFmtId="0" fontId="6" fillId="0" borderId="2" xfId="0" applyFont="1" applyBorder="1"/>
    <xf numFmtId="0" fontId="6" fillId="0" borderId="4" xfId="0" applyFont="1" applyBorder="1"/>
    <xf numFmtId="0" fontId="6" fillId="2" borderId="2" xfId="0" applyFont="1" applyFill="1" applyBorder="1" applyAlignment="1">
      <alignment vertical="top" wrapText="1"/>
    </xf>
    <xf numFmtId="41" fontId="7" fillId="0" borderId="4" xfId="2" applyFont="1" applyFill="1" applyBorder="1" applyAlignment="1" applyProtection="1">
      <protection locked="0"/>
    </xf>
    <xf numFmtId="1" fontId="7" fillId="0" borderId="4" xfId="0" applyNumberFormat="1" applyFont="1" applyBorder="1" applyProtection="1">
      <protection locked="0"/>
    </xf>
    <xf numFmtId="49" fontId="7" fillId="0" borderId="4" xfId="0" applyNumberFormat="1" applyFont="1" applyBorder="1" applyProtection="1">
      <protection locked="0"/>
    </xf>
    <xf numFmtId="49" fontId="5" fillId="0" borderId="4" xfId="0" applyNumberFormat="1" applyFont="1" applyBorder="1" applyProtection="1">
      <protection locked="0"/>
    </xf>
    <xf numFmtId="49" fontId="7" fillId="0" borderId="2" xfId="0" applyNumberFormat="1" applyFont="1" applyBorder="1" applyProtection="1">
      <protection locked="0"/>
    </xf>
    <xf numFmtId="14" fontId="6" fillId="0" borderId="5" xfId="0" applyNumberFormat="1" applyFont="1" applyBorder="1"/>
    <xf numFmtId="0" fontId="6" fillId="0" borderId="1" xfId="0" applyFont="1" applyBorder="1" applyAlignment="1">
      <alignment horizontal="center"/>
    </xf>
    <xf numFmtId="41" fontId="7" fillId="0" borderId="1" xfId="2" applyFont="1" applyFill="1" applyBorder="1" applyAlignment="1" applyProtection="1">
      <protection locked="0"/>
    </xf>
    <xf numFmtId="1" fontId="7" fillId="0" borderId="1" xfId="0" applyNumberFormat="1" applyFont="1" applyBorder="1" applyProtection="1">
      <protection locked="0"/>
    </xf>
    <xf numFmtId="49" fontId="7" fillId="0" borderId="1" xfId="0" applyNumberFormat="1" applyFont="1" applyBorder="1" applyProtection="1">
      <protection locked="0"/>
    </xf>
    <xf numFmtId="49" fontId="7" fillId="0" borderId="1" xfId="0" applyNumberFormat="1" applyFont="1" applyBorder="1" applyAlignment="1" applyProtection="1">
      <alignment horizontal="center"/>
      <protection locked="0"/>
    </xf>
    <xf numFmtId="14" fontId="7" fillId="0" borderId="7" xfId="0" applyNumberFormat="1" applyFont="1" applyBorder="1" applyProtection="1">
      <protection locked="0"/>
    </xf>
    <xf numFmtId="14" fontId="7" fillId="0" borderId="1" xfId="0" applyNumberFormat="1" applyFont="1" applyBorder="1" applyProtection="1">
      <protection locked="0"/>
    </xf>
    <xf numFmtId="49" fontId="7" fillId="0" borderId="1" xfId="0" applyNumberFormat="1" applyFont="1" applyBorder="1"/>
    <xf numFmtId="14" fontId="7" fillId="0" borderId="2" xfId="0" applyNumberFormat="1" applyFont="1" applyBorder="1"/>
    <xf numFmtId="14" fontId="7" fillId="0" borderId="1" xfId="0" applyNumberFormat="1" applyFont="1" applyBorder="1"/>
    <xf numFmtId="49" fontId="7" fillId="0" borderId="4" xfId="0" applyNumberFormat="1" applyFont="1" applyBorder="1" applyAlignment="1" applyProtection="1">
      <alignment horizontal="center"/>
      <protection locked="0"/>
    </xf>
    <xf numFmtId="14" fontId="7" fillId="0" borderId="2" xfId="0" applyNumberFormat="1" applyFont="1" applyBorder="1" applyProtection="1">
      <protection locked="0"/>
    </xf>
    <xf numFmtId="14" fontId="7" fillId="0" borderId="13" xfId="0" applyNumberFormat="1" applyFont="1" applyBorder="1"/>
    <xf numFmtId="14" fontId="7" fillId="0" borderId="7" xfId="0" applyNumberFormat="1" applyFont="1" applyBorder="1"/>
    <xf numFmtId="14" fontId="7" fillId="0" borderId="3" xfId="0" applyNumberFormat="1" applyFont="1" applyBorder="1"/>
    <xf numFmtId="14" fontId="7" fillId="0" borderId="4" xfId="0" applyNumberFormat="1" applyFont="1" applyBorder="1"/>
    <xf numFmtId="0" fontId="6" fillId="0" borderId="7" xfId="0" applyFont="1" applyBorder="1"/>
    <xf numFmtId="49" fontId="7" fillId="0" borderId="4" xfId="0" applyNumberFormat="1" applyFont="1" applyBorder="1"/>
    <xf numFmtId="49" fontId="5" fillId="0" borderId="1" xfId="0" applyNumberFormat="1" applyFont="1" applyBorder="1" applyProtection="1">
      <protection locked="0"/>
    </xf>
    <xf numFmtId="14" fontId="6" fillId="0" borderId="6" xfId="0" applyNumberFormat="1" applyFont="1" applyBorder="1"/>
    <xf numFmtId="49" fontId="7" fillId="0" borderId="3" xfId="0" applyNumberFormat="1" applyFont="1" applyBorder="1"/>
    <xf numFmtId="0" fontId="7" fillId="0" borderId="0" xfId="0" applyFont="1"/>
    <xf numFmtId="0" fontId="7" fillId="0" borderId="17" xfId="0" applyFont="1" applyBorder="1"/>
    <xf numFmtId="0" fontId="7" fillId="0" borderId="11" xfId="0" applyFont="1" applyBorder="1"/>
    <xf numFmtId="49" fontId="5" fillId="0" borderId="1" xfId="0" applyNumberFormat="1" applyFont="1" applyBorder="1" applyAlignment="1">
      <alignment horizontal="center" wrapText="1"/>
    </xf>
    <xf numFmtId="0" fontId="7" fillId="0" borderId="1" xfId="0" applyFont="1" applyBorder="1" applyAlignment="1">
      <alignment horizontal="left" wrapText="1"/>
    </xf>
    <xf numFmtId="0" fontId="7" fillId="0" borderId="7" xfId="0" applyFont="1" applyBorder="1" applyAlignment="1">
      <alignment wrapText="1"/>
    </xf>
    <xf numFmtId="0" fontId="7" fillId="0" borderId="0" xfId="0" applyFont="1" applyAlignment="1">
      <alignment wrapText="1"/>
    </xf>
    <xf numFmtId="164" fontId="7" fillId="0" borderId="4" xfId="0" applyNumberFormat="1" applyFont="1" applyBorder="1" applyAlignment="1" applyProtection="1">
      <alignment wrapText="1"/>
      <protection locked="0"/>
    </xf>
    <xf numFmtId="164" fontId="7" fillId="0" borderId="6" xfId="0" applyNumberFormat="1" applyFont="1" applyBorder="1" applyAlignment="1" applyProtection="1">
      <alignment wrapText="1"/>
      <protection locked="0"/>
    </xf>
    <xf numFmtId="0" fontId="7" fillId="0" borderId="7" xfId="0" applyFont="1" applyBorder="1" applyAlignment="1">
      <alignment horizontal="center" wrapText="1"/>
    </xf>
    <xf numFmtId="3" fontId="7" fillId="0" borderId="1" xfId="0" applyNumberFormat="1" applyFont="1" applyBorder="1" applyAlignment="1">
      <alignment horizontal="center" wrapText="1"/>
    </xf>
    <xf numFmtId="49" fontId="7" fillId="0" borderId="1" xfId="0" applyNumberFormat="1" applyFont="1" applyBorder="1" applyAlignment="1" applyProtection="1">
      <alignment wrapText="1"/>
      <protection locked="0"/>
    </xf>
    <xf numFmtId="49" fontId="7" fillId="0" borderId="1" xfId="0" applyNumberFormat="1" applyFont="1" applyBorder="1" applyAlignment="1" applyProtection="1">
      <alignment horizontal="center" wrapText="1"/>
      <protection locked="0"/>
    </xf>
    <xf numFmtId="49" fontId="7" fillId="0" borderId="1" xfId="0" applyNumberFormat="1" applyFont="1" applyBorder="1" applyAlignment="1">
      <alignment wrapText="1"/>
    </xf>
    <xf numFmtId="49" fontId="7" fillId="0" borderId="1" xfId="0" applyNumberFormat="1" applyFont="1" applyBorder="1" applyAlignment="1">
      <alignment horizontal="center" wrapText="1"/>
    </xf>
    <xf numFmtId="37" fontId="7" fillId="0" borderId="1" xfId="1" applyNumberFormat="1" applyFont="1" applyFill="1" applyBorder="1" applyAlignment="1">
      <alignment horizontal="center" wrapText="1"/>
    </xf>
    <xf numFmtId="164" fontId="7" fillId="0" borderId="1" xfId="0" applyNumberFormat="1" applyFont="1" applyBorder="1" applyAlignment="1">
      <alignment horizontal="center"/>
    </xf>
    <xf numFmtId="0" fontId="7" fillId="0" borderId="1" xfId="0" applyFont="1" applyBorder="1" applyAlignment="1">
      <alignment horizontal="justify" wrapText="1"/>
    </xf>
    <xf numFmtId="49" fontId="5" fillId="0" borderId="0" xfId="0" applyNumberFormat="1" applyFont="1" applyAlignment="1">
      <alignment horizontal="center" wrapText="1"/>
    </xf>
    <xf numFmtId="0" fontId="7" fillId="0" borderId="8" xfId="0" applyFont="1" applyBorder="1" applyAlignment="1">
      <alignment wrapText="1"/>
    </xf>
    <xf numFmtId="15" fontId="7" fillId="0" borderId="8" xfId="0" applyNumberFormat="1" applyFont="1" applyBorder="1" applyAlignment="1">
      <alignment horizontal="center" wrapText="1"/>
    </xf>
    <xf numFmtId="15" fontId="7" fillId="0" borderId="19" xfId="0" applyNumberFormat="1" applyFont="1" applyBorder="1" applyAlignment="1">
      <alignment horizontal="center"/>
    </xf>
    <xf numFmtId="0" fontId="12" fillId="0" borderId="0" xfId="0" applyFont="1"/>
    <xf numFmtId="0" fontId="12" fillId="0" borderId="1" xfId="0" applyFont="1" applyBorder="1"/>
    <xf numFmtId="0" fontId="6" fillId="0" borderId="10" xfId="0" applyFont="1" applyBorder="1"/>
    <xf numFmtId="0" fontId="6" fillId="0" borderId="8" xfId="0" applyFont="1" applyBorder="1"/>
    <xf numFmtId="41" fontId="7" fillId="0" borderId="8" xfId="2" applyFont="1" applyFill="1" applyBorder="1" applyAlignment="1" applyProtection="1">
      <protection locked="0"/>
    </xf>
    <xf numFmtId="49" fontId="7" fillId="0" borderId="8" xfId="0" applyNumberFormat="1" applyFont="1" applyBorder="1" applyProtection="1">
      <protection locked="0"/>
    </xf>
    <xf numFmtId="1" fontId="7" fillId="0" borderId="8" xfId="0" applyNumberFormat="1" applyFont="1" applyBorder="1" applyProtection="1">
      <protection locked="0"/>
    </xf>
    <xf numFmtId="49" fontId="7" fillId="0" borderId="3" xfId="0" applyNumberFormat="1" applyFont="1" applyBorder="1" applyProtection="1">
      <protection locked="0"/>
    </xf>
    <xf numFmtId="49" fontId="5" fillId="0" borderId="8" xfId="0" applyNumberFormat="1" applyFont="1" applyBorder="1" applyProtection="1">
      <protection locked="0"/>
    </xf>
    <xf numFmtId="14" fontId="7" fillId="0" borderId="11" xfId="0" applyNumberFormat="1" applyFont="1" applyBorder="1" applyProtection="1">
      <protection locked="0"/>
    </xf>
    <xf numFmtId="14" fontId="7" fillId="0" borderId="8" xfId="0" applyNumberFormat="1" applyFont="1" applyBorder="1" applyProtection="1">
      <protection locked="0"/>
    </xf>
    <xf numFmtId="14" fontId="6" fillId="0" borderId="9" xfId="0" applyNumberFormat="1" applyFont="1" applyBorder="1"/>
    <xf numFmtId="49" fontId="5" fillId="0" borderId="0" xfId="0" applyNumberFormat="1" applyFont="1"/>
    <xf numFmtId="49" fontId="7" fillId="0" borderId="0" xfId="0" applyNumberFormat="1" applyFont="1"/>
    <xf numFmtId="0" fontId="12" fillId="0" borderId="4" xfId="0" applyFont="1" applyBorder="1"/>
    <xf numFmtId="0" fontId="7" fillId="0" borderId="30" xfId="0" applyFont="1" applyBorder="1" applyAlignment="1">
      <alignment horizontal="center" wrapText="1"/>
    </xf>
    <xf numFmtId="164" fontId="7" fillId="0" borderId="31" xfId="0" applyNumberFormat="1" applyFont="1" applyBorder="1" applyAlignment="1">
      <alignment wrapText="1"/>
    </xf>
    <xf numFmtId="0" fontId="7" fillId="0" borderId="28" xfId="0" applyFont="1" applyBorder="1"/>
    <xf numFmtId="15" fontId="7" fillId="0" borderId="31" xfId="0" applyNumberFormat="1" applyFont="1" applyBorder="1" applyAlignment="1">
      <alignment horizontal="center" wrapText="1"/>
    </xf>
    <xf numFmtId="15" fontId="7" fillId="0" borderId="31" xfId="0" applyNumberFormat="1" applyFont="1" applyBorder="1" applyAlignment="1">
      <alignment horizontal="center"/>
    </xf>
    <xf numFmtId="164" fontId="7" fillId="0" borderId="31" xfId="0" applyNumberFormat="1" applyFont="1" applyBorder="1" applyAlignment="1">
      <alignment horizontal="center"/>
    </xf>
    <xf numFmtId="0" fontId="7" fillId="0" borderId="32" xfId="0" applyFont="1" applyBorder="1"/>
    <xf numFmtId="0" fontId="7" fillId="0" borderId="33" xfId="0" applyFont="1" applyBorder="1"/>
    <xf numFmtId="0" fontId="7" fillId="0" borderId="34" xfId="0" applyFont="1" applyBorder="1" applyAlignment="1">
      <alignment horizontal="center" wrapText="1"/>
    </xf>
    <xf numFmtId="3" fontId="7" fillId="0" borderId="33" xfId="0" applyNumberFormat="1" applyFont="1" applyBorder="1" applyAlignment="1">
      <alignment horizontal="center" wrapText="1"/>
    </xf>
    <xf numFmtId="37" fontId="7" fillId="0" borderId="33" xfId="1" applyNumberFormat="1" applyFont="1" applyFill="1" applyBorder="1" applyAlignment="1" applyProtection="1">
      <alignment wrapText="1"/>
      <protection locked="0"/>
    </xf>
    <xf numFmtId="49" fontId="7" fillId="0" borderId="33" xfId="0" applyNumberFormat="1" applyFont="1" applyBorder="1" applyAlignment="1" applyProtection="1">
      <alignment wrapText="1"/>
      <protection locked="0"/>
    </xf>
    <xf numFmtId="37" fontId="7" fillId="0" borderId="33" xfId="1" applyNumberFormat="1" applyFont="1" applyFill="1" applyBorder="1" applyAlignment="1" applyProtection="1">
      <alignment horizontal="center" wrapText="1"/>
      <protection locked="0"/>
    </xf>
    <xf numFmtId="49" fontId="7" fillId="0" borderId="33" xfId="0" applyNumberFormat="1" applyFont="1" applyBorder="1" applyAlignment="1">
      <alignment horizontal="center" wrapText="1"/>
    </xf>
    <xf numFmtId="15" fontId="7" fillId="0" borderId="33" xfId="0" applyNumberFormat="1" applyFont="1" applyBorder="1" applyAlignment="1">
      <alignment horizontal="center" wrapText="1"/>
    </xf>
    <xf numFmtId="15" fontId="7" fillId="0" borderId="35" xfId="0" applyNumberFormat="1" applyFont="1" applyBorder="1" applyAlignment="1">
      <alignment horizontal="center" wrapText="1"/>
    </xf>
    <xf numFmtId="0" fontId="6" fillId="0" borderId="1" xfId="0" applyFont="1" applyBorder="1"/>
    <xf numFmtId="0" fontId="0" fillId="0" borderId="1" xfId="0" applyBorder="1"/>
    <xf numFmtId="0" fontId="8" fillId="0" borderId="1" xfId="0" applyFont="1" applyBorder="1" applyAlignment="1">
      <alignment vertical="top"/>
    </xf>
    <xf numFmtId="49" fontId="5" fillId="2" borderId="12" xfId="0" applyNumberFormat="1" applyFont="1" applyFill="1" applyBorder="1" applyAlignment="1">
      <alignment horizontal="left" vertical="top" wrapText="1"/>
    </xf>
    <xf numFmtId="0" fontId="5" fillId="0" borderId="18" xfId="0" applyFont="1" applyBorder="1" applyAlignment="1">
      <alignment vertical="top"/>
    </xf>
    <xf numFmtId="0" fontId="6" fillId="0" borderId="18" xfId="0" applyFont="1" applyBorder="1"/>
    <xf numFmtId="49" fontId="5" fillId="0" borderId="3" xfId="0" applyNumberFormat="1" applyFont="1" applyBorder="1" applyAlignment="1">
      <alignment horizontal="center" vertical="top"/>
    </xf>
    <xf numFmtId="49" fontId="5" fillId="0" borderId="3" xfId="0" applyNumberFormat="1" applyFont="1" applyBorder="1" applyAlignment="1">
      <alignment horizontal="center" vertical="top" wrapText="1"/>
    </xf>
    <xf numFmtId="0" fontId="5" fillId="0" borderId="17" xfId="0" applyFont="1" applyBorder="1" applyAlignment="1">
      <alignment horizontal="center" vertical="top" wrapText="1"/>
    </xf>
    <xf numFmtId="49" fontId="5" fillId="0" borderId="8" xfId="0" applyNumberFormat="1" applyFont="1" applyBorder="1" applyAlignment="1">
      <alignment horizontal="center" vertical="top" wrapText="1"/>
    </xf>
    <xf numFmtId="49" fontId="5" fillId="0" borderId="4" xfId="0" applyNumberFormat="1" applyFont="1" applyBorder="1" applyAlignment="1">
      <alignment horizontal="center" vertical="top" wrapText="1"/>
    </xf>
    <xf numFmtId="49" fontId="5" fillId="0" borderId="17" xfId="0" applyNumberFormat="1" applyFont="1" applyBorder="1" applyAlignment="1">
      <alignment horizontal="center" vertical="top" wrapText="1"/>
    </xf>
    <xf numFmtId="49" fontId="5" fillId="0" borderId="0" xfId="0" applyNumberFormat="1" applyFont="1" applyAlignment="1">
      <alignment horizontal="center" vertical="top" wrapText="1"/>
    </xf>
    <xf numFmtId="0" fontId="8" fillId="0" borderId="1" xfId="0" applyFont="1" applyBorder="1"/>
    <xf numFmtId="49" fontId="5" fillId="0" borderId="5" xfId="0" applyNumberFormat="1" applyFont="1" applyBorder="1" applyAlignment="1">
      <alignment horizontal="center" vertical="top" wrapText="1"/>
    </xf>
    <xf numFmtId="49" fontId="5" fillId="0" borderId="12" xfId="0" applyNumberFormat="1" applyFont="1" applyBorder="1" applyAlignment="1">
      <alignment horizontal="center" vertical="top" wrapText="1"/>
    </xf>
    <xf numFmtId="49" fontId="5" fillId="0" borderId="2" xfId="0" applyNumberFormat="1" applyFont="1" applyBorder="1" applyAlignment="1">
      <alignment horizontal="center" vertical="top" wrapText="1"/>
    </xf>
    <xf numFmtId="0" fontId="5" fillId="0" borderId="16" xfId="0" applyFont="1" applyBorder="1" applyAlignment="1">
      <alignment vertical="top" wrapText="1"/>
    </xf>
    <xf numFmtId="0" fontId="13" fillId="0" borderId="1" xfId="0" applyFont="1" applyBorder="1" applyAlignment="1">
      <alignment vertical="center"/>
    </xf>
    <xf numFmtId="0" fontId="12" fillId="0" borderId="1" xfId="0" applyFont="1" applyBorder="1" applyAlignment="1">
      <alignment vertical="center"/>
    </xf>
    <xf numFmtId="0" fontId="12" fillId="0" borderId="4" xfId="0" applyFont="1" applyBorder="1"/>
    <xf numFmtId="0" fontId="12" fillId="0" borderId="1" xfId="0" applyFont="1" applyBorder="1"/>
    <xf numFmtId="0" fontId="5" fillId="0" borderId="17" xfId="0" applyFont="1" applyBorder="1" applyAlignment="1">
      <alignment horizontal="center"/>
    </xf>
    <xf numFmtId="0" fontId="13" fillId="0" borderId="4" xfId="0" applyFont="1" applyBorder="1" applyAlignment="1">
      <alignment vertical="center"/>
    </xf>
    <xf numFmtId="0" fontId="12" fillId="0" borderId="1" xfId="0" applyFont="1" applyBorder="1" applyAlignment="1">
      <alignment horizontal="left"/>
    </xf>
    <xf numFmtId="0" fontId="5" fillId="0" borderId="20" xfId="0" applyFont="1" applyBorder="1"/>
    <xf numFmtId="0" fontId="5" fillId="0" borderId="28" xfId="0" applyFont="1" applyBorder="1"/>
    <xf numFmtId="49" fontId="5" fillId="0" borderId="22" xfId="0" applyNumberFormat="1" applyFont="1" applyBorder="1" applyAlignment="1">
      <alignment horizontal="center" wrapText="1"/>
    </xf>
    <xf numFmtId="49" fontId="5" fillId="0" borderId="3" xfId="0" applyNumberFormat="1" applyFont="1" applyBorder="1" applyAlignment="1">
      <alignment horizontal="center" wrapText="1"/>
    </xf>
    <xf numFmtId="49" fontId="5" fillId="0" borderId="4" xfId="0" applyNumberFormat="1" applyFont="1" applyBorder="1" applyAlignment="1">
      <alignment horizontal="center" wrapText="1"/>
    </xf>
    <xf numFmtId="49" fontId="5" fillId="0" borderId="21" xfId="0" applyNumberFormat="1" applyFont="1" applyBorder="1" applyAlignment="1">
      <alignment horizontal="center"/>
    </xf>
    <xf numFmtId="49" fontId="5" fillId="0" borderId="2" xfId="0" applyNumberFormat="1" applyFont="1" applyBorder="1" applyAlignment="1">
      <alignment horizontal="center"/>
    </xf>
    <xf numFmtId="49" fontId="5" fillId="0" borderId="23" xfId="0" applyNumberFormat="1" applyFont="1" applyBorder="1" applyAlignment="1">
      <alignment horizontal="center" wrapText="1"/>
    </xf>
    <xf numFmtId="49" fontId="5" fillId="0" borderId="17" xfId="0" applyNumberFormat="1" applyFont="1" applyBorder="1" applyAlignment="1">
      <alignment horizontal="center" wrapText="1"/>
    </xf>
    <xf numFmtId="15" fontId="12" fillId="0" borderId="1" xfId="0" applyNumberFormat="1" applyFont="1" applyBorder="1" applyAlignment="1">
      <alignment horizontal="left"/>
    </xf>
    <xf numFmtId="0" fontId="15" fillId="0" borderId="1" xfId="0" applyFont="1" applyBorder="1" applyAlignment="1">
      <alignment horizontal="left"/>
    </xf>
    <xf numFmtId="0" fontId="13" fillId="0" borderId="1" xfId="0" applyFont="1" applyBorder="1"/>
    <xf numFmtId="0" fontId="14" fillId="0" borderId="1" xfId="0" applyFont="1" applyBorder="1"/>
    <xf numFmtId="49" fontId="5" fillId="0" borderId="23" xfId="0" applyNumberFormat="1" applyFont="1" applyBorder="1" applyAlignment="1">
      <alignment horizontal="center"/>
    </xf>
    <xf numFmtId="49" fontId="5" fillId="0" borderId="24" xfId="0" applyNumberFormat="1" applyFont="1" applyBorder="1" applyAlignment="1">
      <alignment horizontal="center"/>
    </xf>
    <xf numFmtId="49" fontId="5" fillId="0" borderId="25" xfId="0" applyNumberFormat="1" applyFont="1" applyBorder="1" applyAlignment="1">
      <alignment horizontal="center"/>
    </xf>
    <xf numFmtId="49" fontId="5" fillId="0" borderId="5" xfId="0" applyNumberFormat="1" applyFont="1" applyBorder="1" applyAlignment="1">
      <alignment horizontal="center"/>
    </xf>
    <xf numFmtId="49" fontId="5" fillId="0" borderId="12" xfId="0" applyNumberFormat="1" applyFont="1" applyBorder="1" applyAlignment="1">
      <alignment horizontal="center"/>
    </xf>
    <xf numFmtId="0" fontId="5" fillId="0" borderId="27" xfId="0" applyFont="1" applyBorder="1" applyAlignment="1">
      <alignment horizontal="center" wrapText="1"/>
    </xf>
    <xf numFmtId="0" fontId="5" fillId="0" borderId="29" xfId="0" applyFont="1" applyBorder="1" applyAlignment="1">
      <alignment horizontal="center" wrapText="1"/>
    </xf>
    <xf numFmtId="49" fontId="5" fillId="0" borderId="26" xfId="0" applyNumberFormat="1" applyFont="1" applyBorder="1" applyAlignment="1">
      <alignment horizontal="center" wrapText="1"/>
    </xf>
    <xf numFmtId="0" fontId="13" fillId="0" borderId="4" xfId="0" applyFont="1" applyBorder="1"/>
    <xf numFmtId="0" fontId="14" fillId="0" borderId="4" xfId="0" applyFont="1" applyBorder="1"/>
    <xf numFmtId="0" fontId="5" fillId="0" borderId="0" xfId="0" applyFont="1" applyBorder="1" applyAlignment="1">
      <alignment horizontal="center"/>
    </xf>
    <xf numFmtId="0" fontId="5" fillId="0" borderId="11" xfId="0" applyFont="1" applyBorder="1" applyAlignment="1">
      <alignment horizontal="center"/>
    </xf>
  </cellXfs>
  <cellStyles count="4">
    <cellStyle name="Comma" xfId="1" builtinId="3"/>
    <cellStyle name="Comma [0]" xfId="2" builtinId="6"/>
    <cellStyle name="Hyperlink" xfId="3" builtinId="8"/>
    <cellStyle name="Normal" xfId="0" builtinId="0"/>
  </cellStyles>
  <dxfs count="54">
    <dxf>
      <font>
        <b val="0"/>
        <i val="0"/>
        <strike val="0"/>
        <condense val="0"/>
        <extend val="0"/>
        <outline val="0"/>
        <shadow val="0"/>
        <u val="none"/>
        <vertAlign val="baseline"/>
        <sz val="12"/>
        <color auto="1"/>
        <name val="Book Antiqua"/>
        <family val="1"/>
        <scheme val="none"/>
      </font>
      <numFmt numFmtId="166" formatCode="dd/mm/yyyy"/>
      <fill>
        <patternFill patternType="none">
          <fgColor indexed="64"/>
          <bgColor auto="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numFmt numFmtId="166" formatCode="dd/mm/yyyy"/>
      <fill>
        <patternFill patternType="none">
          <fgColor indexed="64"/>
          <bgColor auto="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numFmt numFmtId="166" formatCode="dd/mm/yyyy"/>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numFmt numFmtId="166" formatCode="dd/mm/yyyy"/>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numFmt numFmtId="166" formatCode="dd/mm/yyyy"/>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numFmt numFmtId="166" formatCode="dd/mm/yyyy"/>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numFmt numFmtId="5" formatCode="#,##0_);\(#,##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Book Antiqua"/>
        <family val="1"/>
        <scheme val="none"/>
      </font>
      <numFmt numFmtId="30" formatCode="@"/>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numFmt numFmtId="5" formatCode="#,##0_);\(#,##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Book Antiqua"/>
        <family val="1"/>
        <scheme val="none"/>
      </font>
      <numFmt numFmtId="5" formatCode="#,##0_);\(#,##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Book Antiqua"/>
        <family val="1"/>
        <scheme val="none"/>
      </font>
      <numFmt numFmtId="5" formatCode="#,##0_);\(#,##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numFmt numFmtId="5" formatCode="#,##0_);\(#,##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numFmt numFmtId="5" formatCode="#,##0_);\(#,##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numFmt numFmtId="5" formatCode="#,##0_);\(#,##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numFmt numFmtId="5" formatCode="#,##0_);\(#,##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numFmt numFmtId="5" formatCode="#,##0_);\(#,##0\)"/>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fill>
        <patternFill patternType="none">
          <fgColor indexed="64"/>
          <bgColor auto="1"/>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fill>
        <patternFill patternType="none">
          <fgColor indexed="64"/>
          <bgColor auto="1"/>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fill>
        <patternFill patternType="none">
          <fgColor indexed="64"/>
          <bgColor auto="1"/>
        </patternFill>
      </fill>
      <alignment horizontal="center" vertical="bottom" textRotation="0" wrapText="1" indent="0" justifyLastLine="0" shrinkToFit="0" readingOrder="0"/>
      <border diagonalUp="0" diagonalDown="0">
        <left/>
        <right style="thin">
          <color indexed="64"/>
        </right>
        <top style="thin">
          <color indexed="64"/>
        </top>
        <bottom/>
      </border>
    </dxf>
    <dxf>
      <border outline="0">
        <left style="thick">
          <color indexed="64"/>
        </left>
        <right style="thick">
          <color indexed="64"/>
        </right>
      </border>
    </dxf>
    <dxf>
      <font>
        <b val="0"/>
        <i val="0"/>
        <strike val="0"/>
        <condense val="0"/>
        <extend val="0"/>
        <outline val="0"/>
        <shadow val="0"/>
        <u val="none"/>
        <vertAlign val="baseline"/>
        <sz val="12"/>
        <color auto="1"/>
        <name val="Book Antiqua"/>
        <family val="1"/>
        <scheme val="none"/>
      </font>
      <numFmt numFmtId="164" formatCode="[$-409]d\-mmm\-yy;@"/>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Book Antiqua"/>
        <family val="1"/>
        <scheme val="none"/>
      </font>
      <numFmt numFmtId="164" formatCode="[$-409]d\-mmm\-yy;@"/>
      <fill>
        <patternFill patternType="none">
          <fgColor indexed="64"/>
          <bgColor auto="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theme="1"/>
        <name val="Book Antiqua"/>
        <family val="1"/>
        <scheme val="none"/>
      </font>
      <numFmt numFmtId="166" formatCode="dd/mm/yyyy"/>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numFmt numFmtId="166" formatCode="dd/mm/yyyy"/>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numFmt numFmtId="166" formatCode="dd/mm/yyyy"/>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numFmt numFmtId="166" formatCode="dd/mm/yyyy"/>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numFmt numFmtId="166" formatCode="dd/mm/yyyy"/>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numFmt numFmtId="166" formatCode="dd/mm/yyyy"/>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numFmt numFmtId="166" formatCode="dd/mm/yyyy"/>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ook Antiqua"/>
        <family val="1"/>
        <scheme val="none"/>
      </font>
      <numFmt numFmtId="166" formatCode="dd/mm/yyyy"/>
    </dxf>
    <dxf>
      <font>
        <strike val="0"/>
        <outline val="0"/>
        <shadow val="0"/>
        <u val="none"/>
        <vertAlign val="baseline"/>
        <sz val="12"/>
        <name val="Book Antiqua"/>
        <family val="1"/>
        <scheme val="none"/>
      </font>
      <numFmt numFmtId="166" formatCode="dd/mm/yyyy"/>
    </dxf>
    <dxf>
      <font>
        <strike val="0"/>
        <outline val="0"/>
        <shadow val="0"/>
        <u val="none"/>
        <vertAlign val="baseline"/>
        <sz val="12"/>
        <name val="Book Antiqua"/>
        <family val="1"/>
        <scheme val="none"/>
      </font>
      <numFmt numFmtId="166" formatCode="dd/mm/yyyy"/>
    </dxf>
    <dxf>
      <font>
        <b/>
        <i val="0"/>
        <strike val="0"/>
        <condense val="0"/>
        <extend val="0"/>
        <outline val="0"/>
        <shadow val="0"/>
        <u val="none"/>
        <vertAlign val="baseline"/>
        <sz val="12"/>
        <color auto="1"/>
        <name val="Book Antiqua"/>
        <family val="1"/>
        <scheme val="none"/>
      </font>
      <numFmt numFmtId="30" formatCode="@"/>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Book Antiqua"/>
        <family val="1"/>
        <scheme val="none"/>
      </font>
      <numFmt numFmtId="30" formatCode="@"/>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Book Antiqua"/>
        <family val="1"/>
        <scheme val="none"/>
      </font>
      <numFmt numFmtId="30" formatCode="@"/>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Book Antiqua"/>
        <family val="1"/>
        <scheme val="none"/>
      </font>
      <numFmt numFmtId="30" formatCode="@"/>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Book Antiqua"/>
        <family val="1"/>
        <scheme val="none"/>
      </font>
      <numFmt numFmtId="30" formatCode="@"/>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Book Antiqua"/>
        <family val="1"/>
        <scheme val="none"/>
      </font>
      <numFmt numFmtId="30" formatCode="@"/>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Book Antiqua"/>
        <family val="1"/>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Book Antiqua"/>
        <family val="1"/>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Book Antiqua"/>
        <family val="1"/>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Book Antiqua"/>
        <family val="1"/>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Book Antiqua"/>
        <family val="1"/>
        <scheme val="none"/>
      </font>
      <numFmt numFmtId="30" formatCode="@"/>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Book Antiqua"/>
        <family val="1"/>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Book Antiqua"/>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Book Antiqua"/>
        <family val="1"/>
        <scheme val="none"/>
      </font>
      <border diagonalUp="0" diagonalDown="0" outline="0">
        <left/>
        <right style="thin">
          <color indexed="64"/>
        </right>
        <top style="thin">
          <color indexed="64"/>
        </top>
        <bottom style="thin">
          <color indexed="64"/>
        </bottom>
      </border>
    </dxf>
    <dxf>
      <border outline="0">
        <left style="thick">
          <color indexed="64"/>
        </left>
        <right style="thick">
          <color indexed="64"/>
        </right>
        <top style="thin">
          <color indexed="64"/>
        </top>
        <bottom style="thin">
          <color indexed="64"/>
        </bottom>
      </border>
    </dxf>
    <dxf>
      <font>
        <b val="0"/>
        <i val="0"/>
        <strike val="0"/>
        <condense val="0"/>
        <extend val="0"/>
        <outline val="0"/>
        <shadow val="0"/>
        <u val="none"/>
        <vertAlign val="baseline"/>
        <sz val="12"/>
        <color auto="1"/>
        <name val="Book Antiqua"/>
        <family val="1"/>
        <scheme val="none"/>
      </font>
      <numFmt numFmtId="30" formatCode="@"/>
      <fill>
        <patternFill patternType="none">
          <fgColor indexed="64"/>
          <bgColor indexed="65"/>
        </patternFill>
      </fill>
      <alignment horizontal="general"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Book Antiqua"/>
        <family val="1"/>
        <scheme val="none"/>
      </font>
      <numFmt numFmtId="30" formatCode="@"/>
      <border diagonalUp="0" diagonalDown="0" outline="0">
        <left style="thin">
          <color indexed="64"/>
        </left>
        <right style="thin">
          <color indexed="64"/>
        </right>
        <top/>
        <bottom/>
      </border>
      <protection locked="0"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CA15BE-5EFA-724F-A9F0-9679D2F3BFFD}" name="Table1" displayName="Table1" ref="A11:V55" totalsRowShown="0" headerRowDxfId="24" dataDxfId="23" tableBorderDxfId="22">
  <autoFilter ref="A11:V55" xr:uid="{603411C2-2128-A146-963F-FB73D55F3DFF}"/>
  <tableColumns count="22">
    <tableColumn id="1" xr3:uid="{00000000-0010-0000-0100-000001000000}" name="Column1" dataDxfId="21"/>
    <tableColumn id="2" xr3:uid="{00000000-0010-0000-0100-000002000000}" name="Column2" dataDxfId="20"/>
    <tableColumn id="3" xr3:uid="{00000000-0010-0000-0100-000003000000}" name="Column3" dataDxfId="19"/>
    <tableColumn id="4" xr3:uid="{00000000-0010-0000-0100-000004000000}" name="Column4" dataDxfId="18" dataCellStyle="Comma"/>
    <tableColumn id="5" xr3:uid="{00000000-0010-0000-0100-000005000000}" name="Column5" dataDxfId="17" dataCellStyle="Comma"/>
    <tableColumn id="6" xr3:uid="{00000000-0010-0000-0100-000006000000}" name="Column6" dataDxfId="16" dataCellStyle="Comma"/>
    <tableColumn id="7" xr3:uid="{00000000-0010-0000-0100-000007000000}" name="Column7" dataDxfId="15" dataCellStyle="Comma"/>
    <tableColumn id="8" xr3:uid="{00000000-0010-0000-0100-000008000000}" name="Column8" dataDxfId="14" dataCellStyle="Comma"/>
    <tableColumn id="9" xr3:uid="{00000000-0010-0000-0100-000009000000}" name="Column9" dataDxfId="13" dataCellStyle="Comma"/>
    <tableColumn id="10" xr3:uid="{00000000-0010-0000-0100-00000A000000}" name="Column10" dataDxfId="12" dataCellStyle="Comma"/>
    <tableColumn id="11" xr3:uid="{00000000-0010-0000-0100-00000B000000}" name="Column11" dataDxfId="11" dataCellStyle="Comma"/>
    <tableColumn id="12" xr3:uid="{00000000-0010-0000-0100-00000C000000}" name="Column12" dataDxfId="10"/>
    <tableColumn id="13" xr3:uid="{00000000-0010-0000-0100-00000D000000}" name="Column13" dataDxfId="9" dataCellStyle="Comma"/>
    <tableColumn id="14" xr3:uid="{00000000-0010-0000-0100-00000E000000}" name="Column14" dataDxfId="8"/>
    <tableColumn id="15" xr3:uid="{00000000-0010-0000-0100-00000F000000}" name="Column15" dataDxfId="7"/>
    <tableColumn id="16" xr3:uid="{00000000-0010-0000-0100-000010000000}" name="Column16" dataDxfId="6"/>
    <tableColumn id="17" xr3:uid="{00000000-0010-0000-0100-000011000000}" name="Column17" dataDxfId="5"/>
    <tableColumn id="18" xr3:uid="{00000000-0010-0000-0100-000012000000}" name="Column18" dataDxfId="4"/>
    <tableColumn id="19" xr3:uid="{00000000-0010-0000-0100-000013000000}" name="Column19" dataDxfId="3"/>
    <tableColumn id="20" xr3:uid="{00000000-0010-0000-0100-000014000000}" name="Column20" dataDxfId="2"/>
    <tableColumn id="21" xr3:uid="{00000000-0010-0000-0100-000015000000}" name="Column21" dataDxfId="1"/>
    <tableColumn id="22" xr3:uid="{00000000-0010-0000-0100-000016000000}" name="Column22" dataDxfId="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2D9C21-0601-9846-952E-9AD7FABD525A}" name="Table2" displayName="Table2" ref="A10:Y22" totalsRowShown="0" headerRowDxfId="53" dataDxfId="51" headerRowBorderDxfId="52" tableBorderDxfId="50">
  <autoFilter ref="A10:Y22" xr:uid="{82AA6FC2-56E7-5847-8CC5-3F7097643168}"/>
  <tableColumns count="25">
    <tableColumn id="1" xr3:uid="{00000000-0010-0000-0300-000001000000}" name="Column1" dataDxfId="49"/>
    <tableColumn id="2" xr3:uid="{00000000-0010-0000-0300-000002000000}" name="Column2" dataDxfId="48"/>
    <tableColumn id="3" xr3:uid="{00000000-0010-0000-0300-000003000000}" name="Column3" dataDxfId="47"/>
    <tableColumn id="4" xr3:uid="{00000000-0010-0000-0300-000004000000}" name="Column4" dataDxfId="46" dataCellStyle="Comma [0]"/>
    <tableColumn id="5" xr3:uid="{00000000-0010-0000-0300-000005000000}" name="Column5" dataDxfId="45"/>
    <tableColumn id="6" xr3:uid="{00000000-0010-0000-0300-000006000000}" name="Column6" dataDxfId="44"/>
    <tableColumn id="7" xr3:uid="{00000000-0010-0000-0300-000007000000}" name="Column7" dataDxfId="43"/>
    <tableColumn id="8" xr3:uid="{00000000-0010-0000-0300-000008000000}" name="Column8" dataDxfId="42"/>
    <tableColumn id="9" xr3:uid="{00000000-0010-0000-0300-000009000000}" name="Column9" dataDxfId="41"/>
    <tableColumn id="10" xr3:uid="{00000000-0010-0000-0300-00000A000000}" name="Column10" dataDxfId="40"/>
    <tableColumn id="11" xr3:uid="{00000000-0010-0000-0300-00000B000000}" name="Column11" dataDxfId="39"/>
    <tableColumn id="12" xr3:uid="{00000000-0010-0000-0300-00000C000000}" name="Column12" dataDxfId="38"/>
    <tableColumn id="13" xr3:uid="{00000000-0010-0000-0300-00000D000000}" name="Column13" dataDxfId="37"/>
    <tableColumn id="14" xr3:uid="{00000000-0010-0000-0300-00000E000000}" name="Column14" dataDxfId="36"/>
    <tableColumn id="15" xr3:uid="{00000000-0010-0000-0300-00000F000000}" name="Column15" dataDxfId="35"/>
    <tableColumn id="16" xr3:uid="{00000000-0010-0000-0300-000010000000}" name="Column16" dataDxfId="34"/>
    <tableColumn id="17" xr3:uid="{00000000-0010-0000-0300-000011000000}" name="Column17" dataDxfId="33"/>
    <tableColumn id="18" xr3:uid="{00000000-0010-0000-0300-000012000000}" name="Column18" dataDxfId="32"/>
    <tableColumn id="19" xr3:uid="{00000000-0010-0000-0300-000013000000}" name="Column19" dataDxfId="31"/>
    <tableColumn id="20" xr3:uid="{00000000-0010-0000-0300-000014000000}" name="Column20" dataDxfId="30"/>
    <tableColumn id="21" xr3:uid="{00000000-0010-0000-0300-000015000000}" name="Column21" dataDxfId="29"/>
    <tableColumn id="22" xr3:uid="{00000000-0010-0000-0300-000016000000}" name="Column22" dataDxfId="28"/>
    <tableColumn id="23" xr3:uid="{00000000-0010-0000-0300-000017000000}" name="Column23" dataDxfId="27"/>
    <tableColumn id="24" xr3:uid="{00000000-0010-0000-0300-000018000000}" name="Column24" dataDxfId="26"/>
    <tableColumn id="25" xr3:uid="{00000000-0010-0000-0300-000019000000}" name="Column25" dataDxfId="25"/>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mailto:compliance@ppda.go.u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BEB02-0DAE-A045-89B9-C3C0890D87CB}">
  <dimension ref="A1:X64"/>
  <sheetViews>
    <sheetView tabSelected="1" zoomScale="80" zoomScaleNormal="80" workbookViewId="0">
      <selection activeCell="B25" sqref="B25"/>
    </sheetView>
  </sheetViews>
  <sheetFormatPr defaultColWidth="8.85546875" defaultRowHeight="15.75" x14ac:dyDescent="0.25"/>
  <cols>
    <col min="1" max="1" width="7" style="70" customWidth="1"/>
    <col min="2" max="2" width="50.5703125" style="70" customWidth="1"/>
    <col min="3" max="3" width="11.42578125" style="70" customWidth="1"/>
    <col min="4" max="4" width="14.140625" style="70" customWidth="1"/>
    <col min="5" max="5" width="12.85546875" style="70" hidden="1" customWidth="1"/>
    <col min="6" max="6" width="13" style="70" hidden="1" customWidth="1"/>
    <col min="7" max="7" width="13.42578125" style="70" hidden="1" customWidth="1"/>
    <col min="8" max="8" width="11.42578125" style="70" hidden="1" customWidth="1"/>
    <col min="9" max="9" width="14.85546875" style="70" hidden="1" customWidth="1"/>
    <col min="10" max="10" width="32.140625" style="70" customWidth="1"/>
    <col min="11" max="11" width="23" style="70" customWidth="1"/>
    <col min="12" max="12" width="21.85546875" style="70" customWidth="1"/>
    <col min="13" max="13" width="14.42578125" style="70" customWidth="1"/>
    <col min="14" max="14" width="22.28515625" style="70" customWidth="1"/>
    <col min="15" max="15" width="16.7109375" style="70" customWidth="1"/>
    <col min="16" max="16" width="20.85546875" style="70" customWidth="1"/>
    <col min="17" max="17" width="13.28515625" style="70" customWidth="1"/>
    <col min="18" max="18" width="14" style="70" customWidth="1"/>
    <col min="19" max="21" width="13.140625" style="70" customWidth="1"/>
    <col min="22" max="22" width="15.5703125" style="70" customWidth="1"/>
    <col min="23" max="16384" width="8.85546875" style="70"/>
  </cols>
  <sheetData>
    <row r="1" spans="1:22" x14ac:dyDescent="0.25">
      <c r="A1" s="171" t="s">
        <v>29</v>
      </c>
      <c r="B1" s="171"/>
      <c r="C1" s="171"/>
      <c r="D1" s="171"/>
      <c r="E1" s="171"/>
      <c r="F1" s="171"/>
      <c r="G1" s="171"/>
      <c r="H1" s="171"/>
      <c r="I1" s="171"/>
      <c r="J1" s="171"/>
      <c r="K1" s="171"/>
      <c r="L1" s="171"/>
      <c r="M1" s="171"/>
      <c r="N1" s="171"/>
      <c r="O1" s="171"/>
      <c r="P1" s="171"/>
      <c r="Q1" s="171"/>
      <c r="R1" s="171"/>
      <c r="S1" s="171"/>
      <c r="T1" s="171"/>
      <c r="U1" s="171"/>
      <c r="V1" s="171"/>
    </row>
    <row r="2" spans="1:22" ht="16.5" customHeight="1" x14ac:dyDescent="0.25">
      <c r="A2" s="171"/>
      <c r="B2" s="171"/>
      <c r="C2" s="171"/>
      <c r="D2" s="171"/>
      <c r="E2" s="171"/>
      <c r="F2" s="171"/>
      <c r="G2" s="171"/>
      <c r="H2" s="171"/>
      <c r="I2" s="171"/>
      <c r="J2" s="171"/>
      <c r="K2" s="171"/>
      <c r="L2" s="171"/>
      <c r="M2" s="171"/>
      <c r="N2" s="171"/>
      <c r="O2" s="171"/>
      <c r="P2" s="171"/>
      <c r="Q2" s="171"/>
      <c r="R2" s="171"/>
      <c r="S2" s="171"/>
      <c r="T2" s="171"/>
      <c r="U2" s="171"/>
      <c r="V2" s="171"/>
    </row>
    <row r="3" spans="1:22" x14ac:dyDescent="0.25">
      <c r="A3" s="71"/>
      <c r="V3" s="72"/>
    </row>
    <row r="4" spans="1:22" ht="16.5" x14ac:dyDescent="0.3">
      <c r="A4" s="145" t="s">
        <v>93</v>
      </c>
      <c r="B4" s="171"/>
      <c r="C4" s="171"/>
      <c r="D4" s="171"/>
      <c r="E4" s="171"/>
      <c r="F4" s="171"/>
      <c r="G4" s="171"/>
      <c r="H4" s="171"/>
      <c r="I4" s="171"/>
      <c r="J4" s="171"/>
      <c r="K4" s="171"/>
      <c r="L4" s="171"/>
      <c r="M4" s="171"/>
      <c r="N4" s="171"/>
      <c r="O4" s="171"/>
      <c r="P4" s="171"/>
      <c r="Q4" s="171"/>
      <c r="R4" s="171"/>
      <c r="S4" s="171"/>
      <c r="T4" s="171"/>
      <c r="U4" s="171"/>
      <c r="V4" s="172"/>
    </row>
    <row r="5" spans="1:22" x14ac:dyDescent="0.25">
      <c r="A5" s="71"/>
      <c r="V5" s="72"/>
    </row>
    <row r="6" spans="1:22" ht="16.5" x14ac:dyDescent="0.3">
      <c r="A6" s="145" t="s">
        <v>94</v>
      </c>
      <c r="B6" s="171"/>
      <c r="C6" s="171"/>
      <c r="D6" s="171"/>
      <c r="E6" s="171"/>
      <c r="F6" s="171"/>
      <c r="G6" s="171"/>
      <c r="H6" s="171"/>
      <c r="I6" s="171"/>
      <c r="J6" s="171"/>
      <c r="K6" s="171"/>
      <c r="L6" s="171"/>
      <c r="M6" s="171"/>
      <c r="N6" s="171"/>
      <c r="O6" s="171"/>
      <c r="P6" s="171"/>
      <c r="Q6" s="171"/>
      <c r="R6" s="171"/>
      <c r="S6" s="171"/>
      <c r="T6" s="171"/>
      <c r="U6" s="171"/>
      <c r="V6" s="172"/>
    </row>
    <row r="7" spans="1:22" ht="17.25" thickBot="1" x14ac:dyDescent="0.35">
      <c r="A7" s="71"/>
      <c r="N7" s="104"/>
      <c r="O7" s="104"/>
      <c r="P7" s="104"/>
      <c r="Q7" s="104"/>
      <c r="R7" s="104"/>
      <c r="S7" s="104"/>
      <c r="T7" s="104"/>
      <c r="U7" s="105"/>
      <c r="V7" s="72"/>
    </row>
    <row r="8" spans="1:22" ht="22.5" customHeight="1" x14ac:dyDescent="0.25">
      <c r="A8" s="148" t="s">
        <v>0</v>
      </c>
      <c r="B8" s="153" t="s">
        <v>26</v>
      </c>
      <c r="C8" s="150" t="s">
        <v>32</v>
      </c>
      <c r="D8" s="150" t="s">
        <v>27</v>
      </c>
      <c r="E8" s="155" t="s">
        <v>161</v>
      </c>
      <c r="F8" s="155"/>
      <c r="G8" s="155"/>
      <c r="H8" s="155"/>
      <c r="I8" s="155"/>
      <c r="J8" s="150" t="s">
        <v>12</v>
      </c>
      <c r="K8" s="150" t="s">
        <v>13</v>
      </c>
      <c r="L8" s="150" t="s">
        <v>65</v>
      </c>
      <c r="M8" s="150" t="s">
        <v>31</v>
      </c>
      <c r="N8" s="150" t="s">
        <v>33</v>
      </c>
      <c r="O8" s="150" t="s">
        <v>34</v>
      </c>
      <c r="P8" s="150" t="s">
        <v>36</v>
      </c>
      <c r="Q8" s="161" t="s">
        <v>3</v>
      </c>
      <c r="R8" s="162"/>
      <c r="S8" s="162"/>
      <c r="T8" s="163"/>
      <c r="U8" s="168" t="s">
        <v>22</v>
      </c>
      <c r="V8" s="166" t="s">
        <v>23</v>
      </c>
    </row>
    <row r="9" spans="1:22" hidden="1" x14ac:dyDescent="0.25">
      <c r="A9" s="149"/>
      <c r="B9" s="154"/>
      <c r="C9" s="151"/>
      <c r="D9" s="151"/>
      <c r="E9" s="156"/>
      <c r="F9" s="156"/>
      <c r="G9" s="156"/>
      <c r="H9" s="156"/>
      <c r="I9" s="156"/>
      <c r="J9" s="151"/>
      <c r="K9" s="151"/>
      <c r="L9" s="151"/>
      <c r="M9" s="151"/>
      <c r="N9" s="151"/>
      <c r="O9" s="151"/>
      <c r="P9" s="151"/>
      <c r="Q9" s="164"/>
      <c r="R9" s="165"/>
      <c r="S9" s="165"/>
      <c r="T9" s="154"/>
      <c r="U9" s="152"/>
      <c r="V9" s="167"/>
    </row>
    <row r="10" spans="1:22" ht="65.25" customHeight="1" x14ac:dyDescent="0.3">
      <c r="A10" s="149"/>
      <c r="B10" s="154"/>
      <c r="C10" s="152"/>
      <c r="D10" s="152"/>
      <c r="E10" s="24" t="s">
        <v>38</v>
      </c>
      <c r="F10" s="24" t="s">
        <v>37</v>
      </c>
      <c r="G10" s="24" t="s">
        <v>39</v>
      </c>
      <c r="H10" s="24" t="s">
        <v>40</v>
      </c>
      <c r="I10" s="24" t="s">
        <v>41</v>
      </c>
      <c r="J10" s="152"/>
      <c r="K10" s="151"/>
      <c r="L10" s="152"/>
      <c r="M10" s="151"/>
      <c r="N10" s="152"/>
      <c r="O10" s="152"/>
      <c r="P10" s="152"/>
      <c r="Q10" s="73" t="s">
        <v>24</v>
      </c>
      <c r="R10" s="73" t="s">
        <v>30</v>
      </c>
      <c r="S10" s="73" t="s">
        <v>163</v>
      </c>
      <c r="T10" s="73" t="s">
        <v>25</v>
      </c>
      <c r="U10" s="152"/>
      <c r="V10" s="167"/>
    </row>
    <row r="11" spans="1:22" s="76" customFormat="1" ht="33" hidden="1" x14ac:dyDescent="0.3">
      <c r="A11" s="107" t="s">
        <v>66</v>
      </c>
      <c r="B11" s="74" t="s">
        <v>67</v>
      </c>
      <c r="C11" s="75" t="s">
        <v>68</v>
      </c>
      <c r="D11" s="25" t="s">
        <v>69</v>
      </c>
      <c r="E11" s="76" t="s">
        <v>70</v>
      </c>
      <c r="F11" s="25" t="s">
        <v>71</v>
      </c>
      <c r="G11" s="25" t="s">
        <v>72</v>
      </c>
      <c r="H11" s="25" t="s">
        <v>73</v>
      </c>
      <c r="I11" s="25" t="s">
        <v>74</v>
      </c>
      <c r="J11" s="25" t="s">
        <v>75</v>
      </c>
      <c r="K11" s="25" t="s">
        <v>76</v>
      </c>
      <c r="L11" s="25" t="s">
        <v>77</v>
      </c>
      <c r="M11" s="25" t="s">
        <v>78</v>
      </c>
      <c r="N11" s="25" t="s">
        <v>79</v>
      </c>
      <c r="O11" s="26" t="s">
        <v>80</v>
      </c>
      <c r="P11" s="26" t="s">
        <v>81</v>
      </c>
      <c r="Q11" s="77" t="s">
        <v>82</v>
      </c>
      <c r="R11" s="77" t="s">
        <v>83</v>
      </c>
      <c r="S11" s="77" t="s">
        <v>84</v>
      </c>
      <c r="T11" s="77" t="s">
        <v>85</v>
      </c>
      <c r="U11" s="78" t="s">
        <v>86</v>
      </c>
      <c r="V11" s="108" t="s">
        <v>87</v>
      </c>
    </row>
    <row r="12" spans="1:22" s="76" customFormat="1" ht="32.25" customHeight="1" x14ac:dyDescent="0.25">
      <c r="A12" s="109">
        <v>1</v>
      </c>
      <c r="B12" s="30" t="s">
        <v>95</v>
      </c>
      <c r="C12" s="79" t="s">
        <v>92</v>
      </c>
      <c r="D12" s="80">
        <v>350000000</v>
      </c>
      <c r="E12" s="25"/>
      <c r="F12" s="25"/>
      <c r="G12" s="25"/>
      <c r="H12" s="25"/>
      <c r="I12" s="25"/>
      <c r="J12" s="25" t="s">
        <v>91</v>
      </c>
      <c r="K12" s="81" t="s">
        <v>132</v>
      </c>
      <c r="L12" s="81" t="s">
        <v>134</v>
      </c>
      <c r="M12" s="25" t="s">
        <v>138</v>
      </c>
      <c r="N12" s="32" t="s">
        <v>140</v>
      </c>
      <c r="O12" s="82" t="s">
        <v>141</v>
      </c>
      <c r="P12" s="81" t="s">
        <v>143</v>
      </c>
      <c r="Q12" s="39">
        <f>R12-20</f>
        <v>45861</v>
      </c>
      <c r="R12" s="39">
        <f t="shared" ref="R12:R20" si="0">S12-28</f>
        <v>45881</v>
      </c>
      <c r="S12" s="39">
        <f t="shared" ref="S12:S20" si="1">T12-7</f>
        <v>45909</v>
      </c>
      <c r="T12" s="39">
        <f t="shared" ref="T12:T20" si="2">U12-14</f>
        <v>45916</v>
      </c>
      <c r="U12" s="39">
        <v>45930</v>
      </c>
      <c r="V12" s="110">
        <f>U12+150</f>
        <v>46080</v>
      </c>
    </row>
    <row r="13" spans="1:22" s="76" customFormat="1" ht="33" customHeight="1" x14ac:dyDescent="0.25">
      <c r="A13" s="109">
        <v>2</v>
      </c>
      <c r="B13" s="30" t="s">
        <v>96</v>
      </c>
      <c r="C13" s="79" t="s">
        <v>92</v>
      </c>
      <c r="D13" s="80">
        <v>350000000</v>
      </c>
      <c r="E13" s="27"/>
      <c r="F13" s="27"/>
      <c r="G13" s="27"/>
      <c r="H13" s="27"/>
      <c r="I13" s="27"/>
      <c r="J13" s="25" t="s">
        <v>91</v>
      </c>
      <c r="K13" s="81" t="s">
        <v>132</v>
      </c>
      <c r="L13" s="83" t="s">
        <v>136</v>
      </c>
      <c r="M13" s="25" t="s">
        <v>139</v>
      </c>
      <c r="N13" s="32" t="s">
        <v>140</v>
      </c>
      <c r="O13" s="82" t="s">
        <v>141</v>
      </c>
      <c r="P13" s="81" t="s">
        <v>143</v>
      </c>
      <c r="Q13" s="39">
        <f>R13-21</f>
        <v>45919</v>
      </c>
      <c r="R13" s="39">
        <f t="shared" si="0"/>
        <v>45940</v>
      </c>
      <c r="S13" s="39">
        <f t="shared" si="1"/>
        <v>45968</v>
      </c>
      <c r="T13" s="39">
        <f t="shared" si="2"/>
        <v>45975</v>
      </c>
      <c r="U13" s="39">
        <v>45989</v>
      </c>
      <c r="V13" s="110">
        <f>U13+1095</f>
        <v>47084</v>
      </c>
    </row>
    <row r="14" spans="1:22" s="76" customFormat="1" ht="35.25" customHeight="1" x14ac:dyDescent="0.25">
      <c r="A14" s="109">
        <v>3</v>
      </c>
      <c r="B14" s="30" t="s">
        <v>97</v>
      </c>
      <c r="C14" s="79" t="s">
        <v>92</v>
      </c>
      <c r="D14" s="80">
        <v>280000000</v>
      </c>
      <c r="E14" s="25"/>
      <c r="F14" s="25"/>
      <c r="G14" s="25"/>
      <c r="H14" s="25"/>
      <c r="I14" s="25"/>
      <c r="J14" s="25" t="s">
        <v>91</v>
      </c>
      <c r="K14" s="81" t="s">
        <v>132</v>
      </c>
      <c r="L14" s="81" t="s">
        <v>136</v>
      </c>
      <c r="M14" s="81" t="s">
        <v>138</v>
      </c>
      <c r="N14" s="32" t="s">
        <v>140</v>
      </c>
      <c r="O14" s="82" t="s">
        <v>141</v>
      </c>
      <c r="P14" s="81" t="s">
        <v>143</v>
      </c>
      <c r="Q14" s="39">
        <f>R14-13</f>
        <v>45960</v>
      </c>
      <c r="R14" s="39">
        <f>S14-28</f>
        <v>45973</v>
      </c>
      <c r="S14" s="39">
        <f>T14-7</f>
        <v>46001</v>
      </c>
      <c r="T14" s="39">
        <f>U14-14</f>
        <v>46008</v>
      </c>
      <c r="U14" s="39">
        <v>46022</v>
      </c>
      <c r="V14" s="110">
        <f>U14+1095</f>
        <v>47117</v>
      </c>
    </row>
    <row r="15" spans="1:22" s="76" customFormat="1" ht="31.5" x14ac:dyDescent="0.25">
      <c r="A15" s="109">
        <v>4</v>
      </c>
      <c r="B15" s="30" t="s">
        <v>98</v>
      </c>
      <c r="C15" s="79" t="s">
        <v>92</v>
      </c>
      <c r="D15" s="80">
        <v>270000000</v>
      </c>
      <c r="E15" s="27"/>
      <c r="F15" s="27"/>
      <c r="G15" s="27"/>
      <c r="H15" s="27"/>
      <c r="I15" s="27"/>
      <c r="J15" s="25" t="s">
        <v>91</v>
      </c>
      <c r="K15" s="81" t="s">
        <v>132</v>
      </c>
      <c r="L15" s="83" t="s">
        <v>136</v>
      </c>
      <c r="M15" s="81" t="s">
        <v>138</v>
      </c>
      <c r="N15" s="32" t="s">
        <v>140</v>
      </c>
      <c r="O15" s="82" t="s">
        <v>141</v>
      </c>
      <c r="P15" s="81" t="s">
        <v>143</v>
      </c>
      <c r="Q15" s="39">
        <f>R15-11</f>
        <v>45929</v>
      </c>
      <c r="R15" s="39">
        <f>S15-27</f>
        <v>45940</v>
      </c>
      <c r="S15" s="39">
        <f>T15-7</f>
        <v>45967</v>
      </c>
      <c r="T15" s="39">
        <f>U15-15</f>
        <v>45974</v>
      </c>
      <c r="U15" s="39">
        <v>45989</v>
      </c>
      <c r="V15" s="111">
        <f>U15+21</f>
        <v>46010</v>
      </c>
    </row>
    <row r="16" spans="1:22" s="76" customFormat="1" ht="30.75" x14ac:dyDescent="0.25">
      <c r="A16" s="109">
        <v>5</v>
      </c>
      <c r="B16" s="74" t="s">
        <v>156</v>
      </c>
      <c r="C16" s="79" t="s">
        <v>92</v>
      </c>
      <c r="D16" s="80">
        <v>186257926</v>
      </c>
      <c r="E16" s="25"/>
      <c r="F16" s="25"/>
      <c r="G16" s="25"/>
      <c r="H16" s="25"/>
      <c r="I16" s="25"/>
      <c r="J16" s="25" t="s">
        <v>91</v>
      </c>
      <c r="K16" s="81" t="s">
        <v>131</v>
      </c>
      <c r="L16" s="83" t="s">
        <v>136</v>
      </c>
      <c r="M16" s="81" t="s">
        <v>138</v>
      </c>
      <c r="N16" s="32" t="s">
        <v>140</v>
      </c>
      <c r="O16" s="82" t="s">
        <v>140</v>
      </c>
      <c r="P16" s="81" t="s">
        <v>142</v>
      </c>
      <c r="Q16" s="39">
        <f>R16-17</f>
        <v>45923</v>
      </c>
      <c r="R16" s="39">
        <f>S16-27</f>
        <v>45940</v>
      </c>
      <c r="S16" s="39">
        <f>T16-7</f>
        <v>45967</v>
      </c>
      <c r="T16" s="39">
        <f>U16-14</f>
        <v>45974</v>
      </c>
      <c r="U16" s="39">
        <v>45988</v>
      </c>
      <c r="V16" s="111">
        <f>U16+1095</f>
        <v>47083</v>
      </c>
    </row>
    <row r="17" spans="1:24" s="76" customFormat="1" ht="70.5" customHeight="1" x14ac:dyDescent="0.25">
      <c r="A17" s="109">
        <v>6</v>
      </c>
      <c r="B17" s="30" t="s">
        <v>99</v>
      </c>
      <c r="C17" s="79" t="s">
        <v>92</v>
      </c>
      <c r="D17" s="27">
        <v>118500000</v>
      </c>
      <c r="E17" s="27"/>
      <c r="F17" s="27"/>
      <c r="G17" s="27"/>
      <c r="H17" s="27"/>
      <c r="I17" s="27"/>
      <c r="J17" s="25" t="s">
        <v>91</v>
      </c>
      <c r="K17" s="25" t="s">
        <v>133</v>
      </c>
      <c r="L17" s="83" t="s">
        <v>134</v>
      </c>
      <c r="M17" s="81" t="s">
        <v>138</v>
      </c>
      <c r="N17" s="32" t="s">
        <v>140</v>
      </c>
      <c r="O17" s="84" t="s">
        <v>141</v>
      </c>
      <c r="P17" s="81" t="s">
        <v>143</v>
      </c>
      <c r="Q17" s="39">
        <f>R17-13</f>
        <v>45868</v>
      </c>
      <c r="R17" s="39">
        <f t="shared" si="0"/>
        <v>45881</v>
      </c>
      <c r="S17" s="39">
        <f t="shared" si="1"/>
        <v>45909</v>
      </c>
      <c r="T17" s="39">
        <f t="shared" si="2"/>
        <v>45916</v>
      </c>
      <c r="U17" s="39">
        <v>45930</v>
      </c>
      <c r="V17" s="110">
        <f>U17+65</f>
        <v>45995</v>
      </c>
    </row>
    <row r="18" spans="1:24" s="76" customFormat="1" ht="31.5" x14ac:dyDescent="0.25">
      <c r="A18" s="109">
        <v>7</v>
      </c>
      <c r="B18" s="30" t="s">
        <v>162</v>
      </c>
      <c r="C18" s="79" t="s">
        <v>92</v>
      </c>
      <c r="D18" s="85">
        <f>120986522+2832000</f>
        <v>123818522</v>
      </c>
      <c r="E18" s="27"/>
      <c r="F18" s="27"/>
      <c r="G18" s="27"/>
      <c r="H18" s="27"/>
      <c r="I18" s="27"/>
      <c r="J18" s="25" t="s">
        <v>91</v>
      </c>
      <c r="K18" s="25" t="s">
        <v>133</v>
      </c>
      <c r="L18" s="83" t="s">
        <v>136</v>
      </c>
      <c r="M18" s="25" t="s">
        <v>138</v>
      </c>
      <c r="N18" s="32" t="s">
        <v>140</v>
      </c>
      <c r="O18" s="84" t="s">
        <v>141</v>
      </c>
      <c r="P18" s="81" t="s">
        <v>143</v>
      </c>
      <c r="Q18" s="39">
        <f>R18-11</f>
        <v>45936</v>
      </c>
      <c r="R18" s="39">
        <f t="shared" ref="R18" si="3">S18-28</f>
        <v>45947</v>
      </c>
      <c r="S18" s="39">
        <f t="shared" ref="S18" si="4">T18-7</f>
        <v>45975</v>
      </c>
      <c r="T18" s="39">
        <f t="shared" ref="T18" si="5">U18-14</f>
        <v>45982</v>
      </c>
      <c r="U18" s="39">
        <v>45996</v>
      </c>
      <c r="V18" s="110">
        <f>Table1[[#This Row],[Column21]]+1095</f>
        <v>47091</v>
      </c>
    </row>
    <row r="19" spans="1:24" s="76" customFormat="1" x14ac:dyDescent="0.25">
      <c r="A19" s="109">
        <v>8</v>
      </c>
      <c r="B19" s="30" t="s">
        <v>100</v>
      </c>
      <c r="C19" s="79" t="s">
        <v>92</v>
      </c>
      <c r="D19" s="80">
        <f>110800000-3000000</f>
        <v>107800000</v>
      </c>
      <c r="E19" s="25"/>
      <c r="F19" s="25"/>
      <c r="G19" s="25"/>
      <c r="H19" s="25"/>
      <c r="I19" s="25"/>
      <c r="J19" s="25" t="s">
        <v>91</v>
      </c>
      <c r="K19" s="25" t="s">
        <v>133</v>
      </c>
      <c r="L19" s="81" t="s">
        <v>134</v>
      </c>
      <c r="M19" s="81" t="s">
        <v>138</v>
      </c>
      <c r="N19" s="32" t="s">
        <v>140</v>
      </c>
      <c r="O19" s="84" t="s">
        <v>141</v>
      </c>
      <c r="P19" s="81" t="s">
        <v>143</v>
      </c>
      <c r="Q19" s="39">
        <f>R19-20</f>
        <v>45944</v>
      </c>
      <c r="R19" s="39">
        <f t="shared" si="0"/>
        <v>45964</v>
      </c>
      <c r="S19" s="39">
        <f t="shared" si="1"/>
        <v>45992</v>
      </c>
      <c r="T19" s="39">
        <f t="shared" si="2"/>
        <v>45999</v>
      </c>
      <c r="U19" s="39">
        <v>46013</v>
      </c>
      <c r="V19" s="110">
        <f>U19+65</f>
        <v>46078</v>
      </c>
    </row>
    <row r="20" spans="1:24" s="76" customFormat="1" x14ac:dyDescent="0.25">
      <c r="A20" s="109">
        <v>9</v>
      </c>
      <c r="B20" s="30" t="s">
        <v>101</v>
      </c>
      <c r="C20" s="79" t="s">
        <v>92</v>
      </c>
      <c r="D20" s="80">
        <v>90000000</v>
      </c>
      <c r="E20" s="27"/>
      <c r="F20" s="27"/>
      <c r="G20" s="27"/>
      <c r="H20" s="27"/>
      <c r="I20" s="27"/>
      <c r="J20" s="25" t="s">
        <v>91</v>
      </c>
      <c r="K20" s="25" t="s">
        <v>133</v>
      </c>
      <c r="L20" s="83" t="s">
        <v>134</v>
      </c>
      <c r="M20" s="81" t="s">
        <v>138</v>
      </c>
      <c r="N20" s="32" t="s">
        <v>140</v>
      </c>
      <c r="O20" s="84" t="s">
        <v>141</v>
      </c>
      <c r="P20" s="81" t="s">
        <v>143</v>
      </c>
      <c r="Q20" s="39">
        <f>R20-13</f>
        <v>45860</v>
      </c>
      <c r="R20" s="39">
        <f t="shared" si="0"/>
        <v>45873</v>
      </c>
      <c r="S20" s="39">
        <f t="shared" si="1"/>
        <v>45901</v>
      </c>
      <c r="T20" s="39">
        <f t="shared" si="2"/>
        <v>45908</v>
      </c>
      <c r="U20" s="39">
        <v>45922</v>
      </c>
      <c r="V20" s="111">
        <f>U20+30</f>
        <v>45952</v>
      </c>
    </row>
    <row r="21" spans="1:24" s="76" customFormat="1" ht="31.5" x14ac:dyDescent="0.25">
      <c r="A21" s="109">
        <v>10</v>
      </c>
      <c r="B21" s="30" t="s">
        <v>102</v>
      </c>
      <c r="C21" s="79" t="s">
        <v>92</v>
      </c>
      <c r="D21" s="80">
        <v>80000000</v>
      </c>
      <c r="E21" s="25"/>
      <c r="F21" s="25"/>
      <c r="G21" s="25"/>
      <c r="H21" s="25"/>
      <c r="I21" s="25"/>
      <c r="J21" s="25" t="s">
        <v>91</v>
      </c>
      <c r="K21" s="25" t="s">
        <v>133</v>
      </c>
      <c r="L21" s="81" t="s">
        <v>134</v>
      </c>
      <c r="M21" s="81" t="s">
        <v>138</v>
      </c>
      <c r="N21" s="32" t="s">
        <v>140</v>
      </c>
      <c r="O21" s="84" t="s">
        <v>141</v>
      </c>
      <c r="P21" s="81" t="s">
        <v>143</v>
      </c>
      <c r="Q21" s="34">
        <f>R21-23</f>
        <v>46009</v>
      </c>
      <c r="R21" s="86">
        <f>S21-20</f>
        <v>46032</v>
      </c>
      <c r="S21" s="86">
        <f>T21-18</f>
        <v>46052</v>
      </c>
      <c r="T21" s="86">
        <f>U21-11</f>
        <v>46070</v>
      </c>
      <c r="U21" s="86">
        <v>46081</v>
      </c>
      <c r="V21" s="112">
        <f>U21+25</f>
        <v>46106</v>
      </c>
    </row>
    <row r="22" spans="1:24" s="76" customFormat="1" x14ac:dyDescent="0.25">
      <c r="A22" s="109">
        <v>11</v>
      </c>
      <c r="B22" s="30" t="s">
        <v>103</v>
      </c>
      <c r="C22" s="79" t="s">
        <v>92</v>
      </c>
      <c r="D22" s="80">
        <v>64619150</v>
      </c>
      <c r="E22" s="27"/>
      <c r="F22" s="27"/>
      <c r="G22" s="27"/>
      <c r="H22" s="27"/>
      <c r="I22" s="27"/>
      <c r="J22" s="25" t="s">
        <v>91</v>
      </c>
      <c r="K22" s="25" t="s">
        <v>133</v>
      </c>
      <c r="L22" s="83" t="s">
        <v>136</v>
      </c>
      <c r="M22" s="81" t="s">
        <v>138</v>
      </c>
      <c r="N22" s="32" t="s">
        <v>140</v>
      </c>
      <c r="O22" s="84" t="s">
        <v>141</v>
      </c>
      <c r="P22" s="81" t="s">
        <v>143</v>
      </c>
      <c r="Q22" s="39">
        <f>R22-7</f>
        <v>45954</v>
      </c>
      <c r="R22" s="39">
        <f>S22-24</f>
        <v>45961</v>
      </c>
      <c r="S22" s="39">
        <f>T22-7</f>
        <v>45985</v>
      </c>
      <c r="T22" s="39">
        <f>U22-14</f>
        <v>45992</v>
      </c>
      <c r="U22" s="86">
        <v>46006</v>
      </c>
      <c r="V22" s="112">
        <f>U22+35</f>
        <v>46041</v>
      </c>
    </row>
    <row r="23" spans="1:24" s="76" customFormat="1" x14ac:dyDescent="0.25">
      <c r="A23" s="109">
        <v>12</v>
      </c>
      <c r="B23" s="74" t="s">
        <v>164</v>
      </c>
      <c r="C23" s="79" t="s">
        <v>92</v>
      </c>
      <c r="D23" s="80">
        <v>64500000</v>
      </c>
      <c r="E23" s="27"/>
      <c r="F23" s="27"/>
      <c r="G23" s="27"/>
      <c r="H23" s="27"/>
      <c r="I23" s="27"/>
      <c r="J23" s="25" t="s">
        <v>91</v>
      </c>
      <c r="K23" s="25" t="s">
        <v>133</v>
      </c>
      <c r="L23" s="83" t="s">
        <v>134</v>
      </c>
      <c r="M23" s="81" t="s">
        <v>138</v>
      </c>
      <c r="N23" s="32" t="s">
        <v>140</v>
      </c>
      <c r="O23" s="84" t="s">
        <v>141</v>
      </c>
      <c r="P23" s="81" t="s">
        <v>143</v>
      </c>
      <c r="Q23" s="39">
        <f>R23-13</f>
        <v>46008</v>
      </c>
      <c r="R23" s="39">
        <f>S23-20</f>
        <v>46021</v>
      </c>
      <c r="S23" s="39">
        <f>T23-10</f>
        <v>46041</v>
      </c>
      <c r="T23" s="39">
        <f>U23-15</f>
        <v>46051</v>
      </c>
      <c r="U23" s="39">
        <v>46066</v>
      </c>
      <c r="V23" s="110">
        <f>U23+25</f>
        <v>46091</v>
      </c>
    </row>
    <row r="24" spans="1:24" s="76" customFormat="1" x14ac:dyDescent="0.25">
      <c r="A24" s="109">
        <v>13</v>
      </c>
      <c r="B24" s="87" t="s">
        <v>104</v>
      </c>
      <c r="C24" s="79" t="s">
        <v>92</v>
      </c>
      <c r="D24" s="80">
        <v>60000000</v>
      </c>
      <c r="E24" s="25"/>
      <c r="F24" s="25"/>
      <c r="G24" s="25"/>
      <c r="H24" s="25"/>
      <c r="I24" s="25"/>
      <c r="J24" s="25" t="s">
        <v>91</v>
      </c>
      <c r="K24" s="25" t="s">
        <v>133</v>
      </c>
      <c r="L24" s="81" t="s">
        <v>134</v>
      </c>
      <c r="M24" s="81" t="s">
        <v>138</v>
      </c>
      <c r="N24" s="32" t="s">
        <v>140</v>
      </c>
      <c r="O24" s="84" t="s">
        <v>141</v>
      </c>
      <c r="P24" s="81" t="s">
        <v>143</v>
      </c>
      <c r="Q24" s="39">
        <f>R24-15</f>
        <v>45925</v>
      </c>
      <c r="R24" s="39">
        <f>S24-28</f>
        <v>45940</v>
      </c>
      <c r="S24" s="39">
        <f t="shared" ref="S24:S52" si="6">T24-7</f>
        <v>45968</v>
      </c>
      <c r="T24" s="39">
        <f t="shared" ref="T24:T52" si="7">U24-14</f>
        <v>45975</v>
      </c>
      <c r="U24" s="39">
        <v>45989</v>
      </c>
      <c r="V24" s="110">
        <f>U24+35</f>
        <v>46024</v>
      </c>
    </row>
    <row r="25" spans="1:24" s="76" customFormat="1" x14ac:dyDescent="0.25">
      <c r="A25" s="109">
        <v>14</v>
      </c>
      <c r="B25" s="30" t="s">
        <v>105</v>
      </c>
      <c r="C25" s="79" t="s">
        <v>92</v>
      </c>
      <c r="D25" s="80">
        <v>56175000</v>
      </c>
      <c r="E25" s="27"/>
      <c r="F25" s="27"/>
      <c r="G25" s="27"/>
      <c r="H25" s="27"/>
      <c r="I25" s="27"/>
      <c r="J25" s="25" t="s">
        <v>91</v>
      </c>
      <c r="K25" s="25" t="s">
        <v>133</v>
      </c>
      <c r="L25" s="83" t="s">
        <v>134</v>
      </c>
      <c r="M25" s="81" t="s">
        <v>138</v>
      </c>
      <c r="N25" s="32" t="s">
        <v>140</v>
      </c>
      <c r="O25" s="84" t="s">
        <v>141</v>
      </c>
      <c r="P25" s="81" t="s">
        <v>143</v>
      </c>
      <c r="Q25" s="39">
        <f>R25-19</f>
        <v>46141</v>
      </c>
      <c r="R25" s="39">
        <f>S25-15</f>
        <v>46160</v>
      </c>
      <c r="S25" s="39">
        <f>T25-10</f>
        <v>46175</v>
      </c>
      <c r="T25" s="39">
        <f>U25-14</f>
        <v>46185</v>
      </c>
      <c r="U25" s="39">
        <v>46199</v>
      </c>
      <c r="V25" s="111">
        <f>U25+1095</f>
        <v>47294</v>
      </c>
    </row>
    <row r="26" spans="1:24" s="76" customFormat="1" x14ac:dyDescent="0.25">
      <c r="A26" s="109">
        <v>15</v>
      </c>
      <c r="B26" s="35" t="s">
        <v>106</v>
      </c>
      <c r="C26" s="79" t="s">
        <v>92</v>
      </c>
      <c r="D26" s="80">
        <f>42640000+9000000</f>
        <v>51640000</v>
      </c>
      <c r="E26" s="25"/>
      <c r="F26" s="25"/>
      <c r="G26" s="25"/>
      <c r="H26" s="25"/>
      <c r="I26" s="25"/>
      <c r="J26" s="25" t="s">
        <v>91</v>
      </c>
      <c r="K26" s="25" t="s">
        <v>133</v>
      </c>
      <c r="L26" s="81" t="s">
        <v>137</v>
      </c>
      <c r="M26" s="81" t="s">
        <v>138</v>
      </c>
      <c r="N26" s="32" t="s">
        <v>140</v>
      </c>
      <c r="O26" s="84" t="s">
        <v>141</v>
      </c>
      <c r="P26" s="81" t="s">
        <v>143</v>
      </c>
      <c r="Q26" s="39">
        <f>R26-7</f>
        <v>45954</v>
      </c>
      <c r="R26" s="39">
        <f>S26-24</f>
        <v>45961</v>
      </c>
      <c r="S26" s="39">
        <f t="shared" ref="S26" si="8">T26-7</f>
        <v>45985</v>
      </c>
      <c r="T26" s="39">
        <f t="shared" ref="T26" si="9">U26-14</f>
        <v>45992</v>
      </c>
      <c r="U26" s="86">
        <v>46006</v>
      </c>
      <c r="V26" s="112">
        <f>U26+30</f>
        <v>46036</v>
      </c>
    </row>
    <row r="27" spans="1:24" x14ac:dyDescent="0.25">
      <c r="A27" s="109">
        <v>16</v>
      </c>
      <c r="B27" s="30" t="s">
        <v>107</v>
      </c>
      <c r="C27" s="79" t="s">
        <v>92</v>
      </c>
      <c r="D27" s="80">
        <v>50000000</v>
      </c>
      <c r="E27" s="27"/>
      <c r="F27" s="27"/>
      <c r="G27" s="27"/>
      <c r="H27" s="27"/>
      <c r="I27" s="27"/>
      <c r="J27" s="25" t="s">
        <v>91</v>
      </c>
      <c r="K27" s="25" t="s">
        <v>133</v>
      </c>
      <c r="L27" s="83" t="s">
        <v>134</v>
      </c>
      <c r="M27" s="81" t="s">
        <v>138</v>
      </c>
      <c r="N27" s="32" t="s">
        <v>140</v>
      </c>
      <c r="O27" s="84" t="s">
        <v>141</v>
      </c>
      <c r="P27" s="81" t="s">
        <v>143</v>
      </c>
      <c r="Q27" s="39">
        <f>R27-7</f>
        <v>45958</v>
      </c>
      <c r="R27" s="39">
        <f>S27-15</f>
        <v>45965</v>
      </c>
      <c r="S27" s="39">
        <f t="shared" si="6"/>
        <v>45980</v>
      </c>
      <c r="T27" s="39">
        <f t="shared" si="7"/>
        <v>45987</v>
      </c>
      <c r="U27" s="39">
        <v>46001</v>
      </c>
      <c r="V27" s="110">
        <f>U27+20</f>
        <v>46021</v>
      </c>
    </row>
    <row r="28" spans="1:24" x14ac:dyDescent="0.25">
      <c r="A28" s="109">
        <v>17</v>
      </c>
      <c r="B28" s="30" t="s">
        <v>108</v>
      </c>
      <c r="C28" s="79" t="s">
        <v>92</v>
      </c>
      <c r="D28" s="80">
        <v>50000000</v>
      </c>
      <c r="E28" s="25"/>
      <c r="F28" s="25"/>
      <c r="G28" s="25"/>
      <c r="H28" s="25"/>
      <c r="I28" s="25"/>
      <c r="J28" s="25" t="s">
        <v>91</v>
      </c>
      <c r="K28" s="81" t="s">
        <v>131</v>
      </c>
      <c r="L28" s="81" t="s">
        <v>136</v>
      </c>
      <c r="M28" s="81" t="s">
        <v>138</v>
      </c>
      <c r="N28" s="32" t="s">
        <v>140</v>
      </c>
      <c r="O28" s="82" t="s">
        <v>140</v>
      </c>
      <c r="P28" s="81" t="s">
        <v>142</v>
      </c>
      <c r="Q28" s="39">
        <f>R28-17</f>
        <v>46108</v>
      </c>
      <c r="R28" s="39">
        <f>S28-25</f>
        <v>46125</v>
      </c>
      <c r="S28" s="39">
        <f t="shared" si="6"/>
        <v>46150</v>
      </c>
      <c r="T28" s="39">
        <f>U28-15</f>
        <v>46157</v>
      </c>
      <c r="U28" s="39">
        <v>46172</v>
      </c>
      <c r="V28" s="110">
        <f>U28+5</f>
        <v>46177</v>
      </c>
    </row>
    <row r="29" spans="1:24" x14ac:dyDescent="0.25">
      <c r="A29" s="109">
        <v>18</v>
      </c>
      <c r="B29" s="30" t="s">
        <v>109</v>
      </c>
      <c r="C29" s="79" t="s">
        <v>92</v>
      </c>
      <c r="D29" s="80">
        <v>48000000</v>
      </c>
      <c r="E29" s="27"/>
      <c r="F29" s="27"/>
      <c r="G29" s="27"/>
      <c r="H29" s="27"/>
      <c r="I29" s="27"/>
      <c r="J29" s="25" t="s">
        <v>91</v>
      </c>
      <c r="K29" s="25" t="s">
        <v>133</v>
      </c>
      <c r="L29" s="83" t="s">
        <v>136</v>
      </c>
      <c r="M29" s="25" t="s">
        <v>139</v>
      </c>
      <c r="N29" s="32" t="s">
        <v>140</v>
      </c>
      <c r="O29" s="84" t="s">
        <v>141</v>
      </c>
      <c r="P29" s="81" t="s">
        <v>143</v>
      </c>
      <c r="Q29" s="39">
        <f>R29-11</f>
        <v>46055</v>
      </c>
      <c r="R29" s="39">
        <f>S29-24</f>
        <v>46066</v>
      </c>
      <c r="S29" s="39">
        <f>T29-7</f>
        <v>46090</v>
      </c>
      <c r="T29" s="39">
        <f>U29-14</f>
        <v>46097</v>
      </c>
      <c r="U29" s="39">
        <v>46111</v>
      </c>
      <c r="V29" s="110">
        <f>U29+1095</f>
        <v>47206</v>
      </c>
    </row>
    <row r="30" spans="1:24" x14ac:dyDescent="0.25">
      <c r="A30" s="109">
        <v>19</v>
      </c>
      <c r="B30" s="74" t="s">
        <v>160</v>
      </c>
      <c r="C30" s="79" t="s">
        <v>92</v>
      </c>
      <c r="D30" s="85">
        <v>46817256</v>
      </c>
      <c r="E30" s="25"/>
      <c r="F30" s="25"/>
      <c r="G30" s="25"/>
      <c r="H30" s="25"/>
      <c r="I30" s="25"/>
      <c r="J30" s="25" t="s">
        <v>91</v>
      </c>
      <c r="K30" s="25" t="s">
        <v>131</v>
      </c>
      <c r="L30" s="81" t="s">
        <v>136</v>
      </c>
      <c r="M30" s="25" t="s">
        <v>138</v>
      </c>
      <c r="N30" s="32" t="s">
        <v>140</v>
      </c>
      <c r="O30" s="84" t="s">
        <v>140</v>
      </c>
      <c r="P30" s="81" t="s">
        <v>142</v>
      </c>
      <c r="Q30" s="39">
        <f>R30-7</f>
        <v>45933</v>
      </c>
      <c r="R30" s="39">
        <f>S30-7</f>
        <v>45940</v>
      </c>
      <c r="S30" s="39">
        <f>T30-7</f>
        <v>45947</v>
      </c>
      <c r="T30" s="39">
        <f>U30-7</f>
        <v>45954</v>
      </c>
      <c r="U30" s="39">
        <v>45961</v>
      </c>
      <c r="V30" s="111">
        <f>U30+120</f>
        <v>46081</v>
      </c>
    </row>
    <row r="31" spans="1:24" ht="30.75" x14ac:dyDescent="0.25">
      <c r="A31" s="109">
        <v>20</v>
      </c>
      <c r="B31" s="74" t="s">
        <v>157</v>
      </c>
      <c r="C31" s="79" t="s">
        <v>92</v>
      </c>
      <c r="D31" s="80">
        <v>45000000</v>
      </c>
      <c r="E31" s="27"/>
      <c r="F31" s="27"/>
      <c r="G31" s="27"/>
      <c r="H31" s="27"/>
      <c r="I31" s="27"/>
      <c r="J31" s="25" t="s">
        <v>91</v>
      </c>
      <c r="K31" s="25" t="s">
        <v>133</v>
      </c>
      <c r="L31" s="83" t="s">
        <v>136</v>
      </c>
      <c r="M31" s="25" t="s">
        <v>138</v>
      </c>
      <c r="N31" s="32" t="s">
        <v>140</v>
      </c>
      <c r="O31" s="84" t="s">
        <v>141</v>
      </c>
      <c r="P31" s="81" t="s">
        <v>143</v>
      </c>
      <c r="Q31" s="39">
        <f>R31-13</f>
        <v>45868</v>
      </c>
      <c r="R31" s="39">
        <f>S31-28</f>
        <v>45881</v>
      </c>
      <c r="S31" s="39">
        <f t="shared" si="6"/>
        <v>45909</v>
      </c>
      <c r="T31" s="39">
        <f t="shared" si="7"/>
        <v>45916</v>
      </c>
      <c r="U31" s="39">
        <v>45930</v>
      </c>
      <c r="V31" s="111">
        <f>U31+1095</f>
        <v>47025</v>
      </c>
    </row>
    <row r="32" spans="1:24" ht="54" customHeight="1" x14ac:dyDescent="0.3">
      <c r="A32" s="109">
        <v>21</v>
      </c>
      <c r="B32" s="30" t="s">
        <v>158</v>
      </c>
      <c r="C32" s="79" t="s">
        <v>92</v>
      </c>
      <c r="D32" s="80">
        <v>35000000</v>
      </c>
      <c r="E32" s="25"/>
      <c r="F32" s="25"/>
      <c r="G32" s="25"/>
      <c r="H32" s="25"/>
      <c r="I32" s="25"/>
      <c r="J32" s="25" t="s">
        <v>91</v>
      </c>
      <c r="K32" s="25" t="s">
        <v>133</v>
      </c>
      <c r="L32" s="81" t="s">
        <v>137</v>
      </c>
      <c r="M32" s="81" t="s">
        <v>138</v>
      </c>
      <c r="N32" s="32" t="s">
        <v>140</v>
      </c>
      <c r="O32" s="84" t="s">
        <v>141</v>
      </c>
      <c r="P32" s="81" t="s">
        <v>143</v>
      </c>
      <c r="Q32" s="39">
        <f>R32-13</f>
        <v>46036</v>
      </c>
      <c r="R32" s="39">
        <f>S32-24</f>
        <v>46049</v>
      </c>
      <c r="S32" s="39">
        <f t="shared" si="6"/>
        <v>46073</v>
      </c>
      <c r="T32" s="39">
        <f t="shared" si="7"/>
        <v>46080</v>
      </c>
      <c r="U32" s="86">
        <v>46094</v>
      </c>
      <c r="V32" s="112">
        <f>U32+18</f>
        <v>46112</v>
      </c>
      <c r="X32" s="88"/>
    </row>
    <row r="33" spans="1:22" x14ac:dyDescent="0.25">
      <c r="A33" s="109">
        <v>22</v>
      </c>
      <c r="B33" s="30" t="s">
        <v>111</v>
      </c>
      <c r="C33" s="79" t="s">
        <v>92</v>
      </c>
      <c r="D33" s="80">
        <v>34000000</v>
      </c>
      <c r="E33" s="27"/>
      <c r="F33" s="27"/>
      <c r="G33" s="27"/>
      <c r="H33" s="27"/>
      <c r="I33" s="27"/>
      <c r="J33" s="25" t="s">
        <v>91</v>
      </c>
      <c r="K33" s="25" t="s">
        <v>133</v>
      </c>
      <c r="L33" s="83" t="s">
        <v>136</v>
      </c>
      <c r="M33" s="25" t="s">
        <v>139</v>
      </c>
      <c r="N33" s="32" t="s">
        <v>140</v>
      </c>
      <c r="O33" s="84" t="s">
        <v>141</v>
      </c>
      <c r="P33" s="81" t="s">
        <v>143</v>
      </c>
      <c r="Q33" s="39">
        <f>R33-13</f>
        <v>45868</v>
      </c>
      <c r="R33" s="39">
        <f t="shared" ref="R33:R46" si="10">S33-28</f>
        <v>45881</v>
      </c>
      <c r="S33" s="39">
        <f t="shared" si="6"/>
        <v>45909</v>
      </c>
      <c r="T33" s="39">
        <f t="shared" si="7"/>
        <v>45916</v>
      </c>
      <c r="U33" s="39">
        <v>45930</v>
      </c>
      <c r="V33" s="111">
        <f>U33+1095</f>
        <v>47025</v>
      </c>
    </row>
    <row r="34" spans="1:22" ht="30" customHeight="1" x14ac:dyDescent="0.25">
      <c r="A34" s="109">
        <v>23</v>
      </c>
      <c r="B34" s="30" t="s">
        <v>165</v>
      </c>
      <c r="C34" s="79" t="s">
        <v>92</v>
      </c>
      <c r="D34" s="80">
        <f>8970000+9500000+12000000+5000000</f>
        <v>35470000</v>
      </c>
      <c r="E34" s="25"/>
      <c r="F34" s="25"/>
      <c r="G34" s="25"/>
      <c r="H34" s="25"/>
      <c r="I34" s="25"/>
      <c r="J34" s="25" t="s">
        <v>91</v>
      </c>
      <c r="K34" s="25" t="s">
        <v>133</v>
      </c>
      <c r="L34" s="81" t="s">
        <v>134</v>
      </c>
      <c r="M34" s="81" t="s">
        <v>138</v>
      </c>
      <c r="N34" s="32" t="s">
        <v>140</v>
      </c>
      <c r="O34" s="84" t="s">
        <v>141</v>
      </c>
      <c r="P34" s="81" t="s">
        <v>143</v>
      </c>
      <c r="Q34" s="39">
        <f>R34-14</f>
        <v>46079</v>
      </c>
      <c r="R34" s="39">
        <f>S34-28</f>
        <v>46093</v>
      </c>
      <c r="S34" s="39">
        <f>T34-7</f>
        <v>46121</v>
      </c>
      <c r="T34" s="39">
        <f>U34-14</f>
        <v>46128</v>
      </c>
      <c r="U34" s="86">
        <v>46142</v>
      </c>
      <c r="V34" s="112">
        <f>U34+29</f>
        <v>46171</v>
      </c>
    </row>
    <row r="35" spans="1:22" x14ac:dyDescent="0.25">
      <c r="A35" s="109">
        <v>24</v>
      </c>
      <c r="B35" s="30" t="s">
        <v>112</v>
      </c>
      <c r="C35" s="79" t="s">
        <v>92</v>
      </c>
      <c r="D35" s="80">
        <v>30000000</v>
      </c>
      <c r="E35" s="27"/>
      <c r="F35" s="27"/>
      <c r="G35" s="27"/>
      <c r="H35" s="27"/>
      <c r="I35" s="27"/>
      <c r="J35" s="25" t="s">
        <v>91</v>
      </c>
      <c r="K35" s="25" t="s">
        <v>133</v>
      </c>
      <c r="L35" s="83" t="s">
        <v>136</v>
      </c>
      <c r="M35" s="25" t="s">
        <v>138</v>
      </c>
      <c r="N35" s="32" t="s">
        <v>140</v>
      </c>
      <c r="O35" s="84" t="s">
        <v>141</v>
      </c>
      <c r="P35" s="81" t="s">
        <v>155</v>
      </c>
      <c r="Q35" s="39">
        <f>R35-15</f>
        <v>45869</v>
      </c>
      <c r="R35" s="39">
        <f>S35-20</f>
        <v>45884</v>
      </c>
      <c r="S35" s="39">
        <f>T35-12</f>
        <v>45904</v>
      </c>
      <c r="T35" s="39">
        <f t="shared" si="7"/>
        <v>45916</v>
      </c>
      <c r="U35" s="39">
        <v>45930</v>
      </c>
      <c r="V35" s="111">
        <f>U35+30</f>
        <v>45960</v>
      </c>
    </row>
    <row r="36" spans="1:22" x14ac:dyDescent="0.25">
      <c r="A36" s="109">
        <v>25</v>
      </c>
      <c r="B36" s="87" t="s">
        <v>113</v>
      </c>
      <c r="C36" s="79" t="s">
        <v>92</v>
      </c>
      <c r="D36" s="80">
        <v>30000000</v>
      </c>
      <c r="E36" s="25"/>
      <c r="F36" s="25"/>
      <c r="G36" s="25"/>
      <c r="H36" s="25"/>
      <c r="I36" s="25"/>
      <c r="J36" s="25" t="s">
        <v>91</v>
      </c>
      <c r="K36" s="25" t="s">
        <v>133</v>
      </c>
      <c r="L36" s="81" t="s">
        <v>136</v>
      </c>
      <c r="M36" s="81" t="s">
        <v>139</v>
      </c>
      <c r="N36" s="32" t="s">
        <v>140</v>
      </c>
      <c r="O36" s="84" t="s">
        <v>141</v>
      </c>
      <c r="P36" s="81" t="s">
        <v>143</v>
      </c>
      <c r="Q36" s="39">
        <f>R36-13</f>
        <v>46148</v>
      </c>
      <c r="R36" s="39">
        <f>S36-17</f>
        <v>46161</v>
      </c>
      <c r="S36" s="39">
        <f t="shared" si="6"/>
        <v>46178</v>
      </c>
      <c r="T36" s="39">
        <f t="shared" si="7"/>
        <v>46185</v>
      </c>
      <c r="U36" s="39">
        <v>46199</v>
      </c>
      <c r="V36" s="111">
        <f>U36+1095</f>
        <v>47294</v>
      </c>
    </row>
    <row r="37" spans="1:22" x14ac:dyDescent="0.25">
      <c r="A37" s="109">
        <v>26</v>
      </c>
      <c r="B37" s="74" t="s">
        <v>114</v>
      </c>
      <c r="C37" s="79" t="s">
        <v>92</v>
      </c>
      <c r="D37" s="80">
        <v>29048930</v>
      </c>
      <c r="E37" s="27"/>
      <c r="F37" s="27"/>
      <c r="G37" s="27"/>
      <c r="H37" s="27"/>
      <c r="I37" s="27"/>
      <c r="J37" s="25" t="s">
        <v>91</v>
      </c>
      <c r="K37" s="25" t="s">
        <v>133</v>
      </c>
      <c r="L37" s="83" t="s">
        <v>136</v>
      </c>
      <c r="M37" s="25" t="s">
        <v>138</v>
      </c>
      <c r="N37" s="32" t="s">
        <v>140</v>
      </c>
      <c r="O37" s="84" t="s">
        <v>141</v>
      </c>
      <c r="P37" s="81" t="s">
        <v>143</v>
      </c>
      <c r="Q37" s="39">
        <f>R37-12</f>
        <v>46038</v>
      </c>
      <c r="R37" s="39">
        <f>S37-15</f>
        <v>46050</v>
      </c>
      <c r="S37" s="39">
        <f>T37-15</f>
        <v>46065</v>
      </c>
      <c r="T37" s="39">
        <f t="shared" si="7"/>
        <v>46080</v>
      </c>
      <c r="U37" s="39">
        <v>46094</v>
      </c>
      <c r="V37" s="111">
        <f>U37+1095</f>
        <v>47189</v>
      </c>
    </row>
    <row r="38" spans="1:22" x14ac:dyDescent="0.25">
      <c r="A38" s="109">
        <v>27</v>
      </c>
      <c r="B38" s="30" t="s">
        <v>115</v>
      </c>
      <c r="C38" s="79" t="s">
        <v>92</v>
      </c>
      <c r="D38" s="80">
        <v>28000000</v>
      </c>
      <c r="E38" s="25"/>
      <c r="F38" s="25"/>
      <c r="G38" s="25"/>
      <c r="H38" s="25"/>
      <c r="I38" s="25"/>
      <c r="J38" s="25" t="s">
        <v>91</v>
      </c>
      <c r="K38" s="25" t="s">
        <v>133</v>
      </c>
      <c r="L38" s="81" t="s">
        <v>136</v>
      </c>
      <c r="M38" s="25" t="s">
        <v>138</v>
      </c>
      <c r="N38" s="32" t="s">
        <v>140</v>
      </c>
      <c r="O38" s="84" t="s">
        <v>141</v>
      </c>
      <c r="P38" s="81" t="s">
        <v>155</v>
      </c>
      <c r="Q38" s="39">
        <f>R38-20</f>
        <v>45931</v>
      </c>
      <c r="R38" s="39">
        <f>S38-24</f>
        <v>45951</v>
      </c>
      <c r="S38" s="39">
        <f>T38-17</f>
        <v>45975</v>
      </c>
      <c r="T38" s="39">
        <f>U38-14</f>
        <v>45992</v>
      </c>
      <c r="U38" s="86">
        <v>46006</v>
      </c>
      <c r="V38" s="112">
        <f>U38+30</f>
        <v>46036</v>
      </c>
    </row>
    <row r="39" spans="1:22" x14ac:dyDescent="0.25">
      <c r="A39" s="109">
        <v>28</v>
      </c>
      <c r="B39" s="87" t="s">
        <v>159</v>
      </c>
      <c r="C39" s="79" t="s">
        <v>92</v>
      </c>
      <c r="D39" s="80">
        <v>27237600</v>
      </c>
      <c r="E39" s="27"/>
      <c r="F39" s="27"/>
      <c r="G39" s="27"/>
      <c r="H39" s="27"/>
      <c r="I39" s="27"/>
      <c r="J39" s="25" t="s">
        <v>91</v>
      </c>
      <c r="K39" s="25" t="s">
        <v>133</v>
      </c>
      <c r="L39" s="83" t="s">
        <v>136</v>
      </c>
      <c r="M39" s="25" t="s">
        <v>138</v>
      </c>
      <c r="N39" s="32" t="s">
        <v>140</v>
      </c>
      <c r="O39" s="84" t="s">
        <v>141</v>
      </c>
      <c r="P39" s="81" t="s">
        <v>143</v>
      </c>
      <c r="Q39" s="39">
        <f>R39-13</f>
        <v>45881</v>
      </c>
      <c r="R39" s="39">
        <f>S39-15</f>
        <v>45894</v>
      </c>
      <c r="S39" s="39">
        <f t="shared" si="6"/>
        <v>45909</v>
      </c>
      <c r="T39" s="39">
        <f t="shared" si="7"/>
        <v>45916</v>
      </c>
      <c r="U39" s="39">
        <v>45930</v>
      </c>
      <c r="V39" s="111">
        <f>U39+1095</f>
        <v>47025</v>
      </c>
    </row>
    <row r="40" spans="1:22" ht="31.5" x14ac:dyDescent="0.25">
      <c r="A40" s="109">
        <v>29</v>
      </c>
      <c r="B40" s="30" t="s">
        <v>116</v>
      </c>
      <c r="C40" s="79" t="s">
        <v>92</v>
      </c>
      <c r="D40" s="80">
        <v>25000000</v>
      </c>
      <c r="E40" s="25"/>
      <c r="F40" s="25"/>
      <c r="G40" s="25"/>
      <c r="H40" s="25"/>
      <c r="I40" s="25"/>
      <c r="J40" s="25" t="s">
        <v>91</v>
      </c>
      <c r="K40" s="25" t="s">
        <v>133</v>
      </c>
      <c r="L40" s="81" t="s">
        <v>134</v>
      </c>
      <c r="M40" s="25" t="s">
        <v>138</v>
      </c>
      <c r="N40" s="32" t="s">
        <v>140</v>
      </c>
      <c r="O40" s="84" t="s">
        <v>141</v>
      </c>
      <c r="P40" s="81" t="s">
        <v>143</v>
      </c>
      <c r="Q40" s="39">
        <f>R40-1</f>
        <v>45853</v>
      </c>
      <c r="R40" s="39">
        <f>S40-15</f>
        <v>45854</v>
      </c>
      <c r="S40" s="39">
        <f>T40-15</f>
        <v>45869</v>
      </c>
      <c r="T40" s="39">
        <f>U40-14</f>
        <v>45884</v>
      </c>
      <c r="U40" s="39">
        <v>45898</v>
      </c>
      <c r="V40" s="110">
        <f>U40+20</f>
        <v>45918</v>
      </c>
    </row>
    <row r="41" spans="1:22" s="76" customFormat="1" ht="37.5" customHeight="1" x14ac:dyDescent="0.25">
      <c r="A41" s="109">
        <v>30</v>
      </c>
      <c r="B41" s="87" t="s">
        <v>117</v>
      </c>
      <c r="C41" s="79" t="s">
        <v>92</v>
      </c>
      <c r="D41" s="80">
        <v>24308000</v>
      </c>
      <c r="E41" s="27"/>
      <c r="F41" s="27"/>
      <c r="G41" s="27"/>
      <c r="H41" s="27"/>
      <c r="I41" s="27"/>
      <c r="J41" s="25" t="s">
        <v>91</v>
      </c>
      <c r="K41" s="25" t="s">
        <v>133</v>
      </c>
      <c r="L41" s="83" t="s">
        <v>136</v>
      </c>
      <c r="M41" s="25" t="s">
        <v>138</v>
      </c>
      <c r="N41" s="32" t="s">
        <v>140</v>
      </c>
      <c r="O41" s="84" t="s">
        <v>141</v>
      </c>
      <c r="P41" s="81" t="s">
        <v>143</v>
      </c>
      <c r="Q41" s="39">
        <f>R41-10</f>
        <v>45942</v>
      </c>
      <c r="R41" s="39">
        <f>S41-20</f>
        <v>45952</v>
      </c>
      <c r="S41" s="39">
        <f>T41-15</f>
        <v>45972</v>
      </c>
      <c r="T41" s="39">
        <f>U41-14</f>
        <v>45987</v>
      </c>
      <c r="U41" s="39">
        <v>46001</v>
      </c>
      <c r="V41" s="111">
        <f>U41+1095</f>
        <v>47096</v>
      </c>
    </row>
    <row r="42" spans="1:22" s="76" customFormat="1" x14ac:dyDescent="0.25">
      <c r="A42" s="109">
        <v>31</v>
      </c>
      <c r="B42" s="35" t="s">
        <v>118</v>
      </c>
      <c r="C42" s="79" t="s">
        <v>92</v>
      </c>
      <c r="D42" s="80">
        <f>24000000</f>
        <v>24000000</v>
      </c>
      <c r="E42" s="25"/>
      <c r="F42" s="25"/>
      <c r="G42" s="25"/>
      <c r="H42" s="25"/>
      <c r="I42" s="25"/>
      <c r="J42" s="25" t="s">
        <v>91</v>
      </c>
      <c r="K42" s="25" t="s">
        <v>133</v>
      </c>
      <c r="L42" s="81" t="s">
        <v>134</v>
      </c>
      <c r="M42" s="25" t="s">
        <v>138</v>
      </c>
      <c r="N42" s="32" t="s">
        <v>140</v>
      </c>
      <c r="O42" s="84" t="s">
        <v>141</v>
      </c>
      <c r="P42" s="81" t="s">
        <v>155</v>
      </c>
      <c r="Q42" s="39">
        <f>R42-14</f>
        <v>46079</v>
      </c>
      <c r="R42" s="39">
        <f t="shared" si="10"/>
        <v>46093</v>
      </c>
      <c r="S42" s="39">
        <f t="shared" si="6"/>
        <v>46121</v>
      </c>
      <c r="T42" s="39">
        <f t="shared" si="7"/>
        <v>46128</v>
      </c>
      <c r="U42" s="86">
        <v>46142</v>
      </c>
      <c r="V42" s="112">
        <f>U42+15</f>
        <v>46157</v>
      </c>
    </row>
    <row r="43" spans="1:22" x14ac:dyDescent="0.25">
      <c r="A43" s="109">
        <v>32</v>
      </c>
      <c r="B43" s="35" t="s">
        <v>110</v>
      </c>
      <c r="C43" s="79" t="s">
        <v>92</v>
      </c>
      <c r="D43" s="80">
        <v>22820000</v>
      </c>
      <c r="E43" s="25"/>
      <c r="F43" s="25"/>
      <c r="G43" s="25"/>
      <c r="H43" s="25"/>
      <c r="I43" s="25"/>
      <c r="J43" s="25" t="s">
        <v>91</v>
      </c>
      <c r="K43" s="25" t="s">
        <v>133</v>
      </c>
      <c r="L43" s="81" t="s">
        <v>134</v>
      </c>
      <c r="M43" s="81" t="s">
        <v>138</v>
      </c>
      <c r="N43" s="32" t="s">
        <v>140</v>
      </c>
      <c r="O43" s="84" t="s">
        <v>141</v>
      </c>
      <c r="P43" s="81" t="s">
        <v>143</v>
      </c>
      <c r="Q43" s="39">
        <v>46126</v>
      </c>
      <c r="R43" s="39">
        <f>Table1[[#This Row],[Column17]]+7</f>
        <v>46133</v>
      </c>
      <c r="S43" s="39">
        <f>Table1[[#This Row],[Column18]]+6</f>
        <v>46139</v>
      </c>
      <c r="T43" s="39">
        <f>Table1[[#This Row],[Column19]]+7</f>
        <v>46146</v>
      </c>
      <c r="U43" s="86">
        <f>Table1[[#This Row],[Column20]]+14</f>
        <v>46160</v>
      </c>
      <c r="V43" s="112">
        <f>U43+11</f>
        <v>46171</v>
      </c>
    </row>
    <row r="44" spans="1:22" s="76" customFormat="1" x14ac:dyDescent="0.25">
      <c r="A44" s="109">
        <v>33</v>
      </c>
      <c r="B44" s="87" t="s">
        <v>119</v>
      </c>
      <c r="C44" s="79" t="s">
        <v>92</v>
      </c>
      <c r="D44" s="80">
        <f>20000000</f>
        <v>20000000</v>
      </c>
      <c r="E44" s="27"/>
      <c r="F44" s="27"/>
      <c r="G44" s="27"/>
      <c r="H44" s="27"/>
      <c r="I44" s="27"/>
      <c r="J44" s="25" t="s">
        <v>91</v>
      </c>
      <c r="K44" s="25" t="s">
        <v>133</v>
      </c>
      <c r="L44" s="83" t="s">
        <v>136</v>
      </c>
      <c r="M44" s="25" t="s">
        <v>138</v>
      </c>
      <c r="N44" s="32" t="s">
        <v>140</v>
      </c>
      <c r="O44" s="84" t="s">
        <v>141</v>
      </c>
      <c r="P44" s="81" t="s">
        <v>143</v>
      </c>
      <c r="Q44" s="39">
        <f>R44-15</f>
        <v>45909</v>
      </c>
      <c r="R44" s="39">
        <f t="shared" si="10"/>
        <v>45924</v>
      </c>
      <c r="S44" s="39">
        <f>T44-15</f>
        <v>45952</v>
      </c>
      <c r="T44" s="39">
        <f t="shared" si="7"/>
        <v>45967</v>
      </c>
      <c r="U44" s="39">
        <v>45981</v>
      </c>
      <c r="V44" s="111">
        <f>U44+1095</f>
        <v>47076</v>
      </c>
    </row>
    <row r="45" spans="1:22" s="76" customFormat="1" ht="30.75" x14ac:dyDescent="0.25">
      <c r="A45" s="109">
        <v>34</v>
      </c>
      <c r="B45" s="89" t="s">
        <v>120</v>
      </c>
      <c r="C45" s="79" t="s">
        <v>92</v>
      </c>
      <c r="D45" s="80">
        <v>19000000</v>
      </c>
      <c r="E45" s="25"/>
      <c r="F45" s="25"/>
      <c r="G45" s="25"/>
      <c r="H45" s="25"/>
      <c r="I45" s="25"/>
      <c r="J45" s="25" t="s">
        <v>91</v>
      </c>
      <c r="K45" s="25" t="s">
        <v>133</v>
      </c>
      <c r="L45" s="81" t="s">
        <v>136</v>
      </c>
      <c r="M45" s="25" t="s">
        <v>138</v>
      </c>
      <c r="N45" s="32" t="s">
        <v>140</v>
      </c>
      <c r="O45" s="84" t="s">
        <v>141</v>
      </c>
      <c r="P45" s="81" t="s">
        <v>143</v>
      </c>
      <c r="Q45" s="90">
        <f>R45-15</f>
        <v>45960</v>
      </c>
      <c r="R45" s="90">
        <f>S45-20</f>
        <v>45975</v>
      </c>
      <c r="S45" s="90">
        <f>T45-10</f>
        <v>45995</v>
      </c>
      <c r="T45" s="90">
        <f>U45-17</f>
        <v>46005</v>
      </c>
      <c r="U45" s="90">
        <v>46022</v>
      </c>
      <c r="V45" s="91">
        <f>U45+1095</f>
        <v>47117</v>
      </c>
    </row>
    <row r="46" spans="1:22" s="76" customFormat="1" x14ac:dyDescent="0.25">
      <c r="A46" s="109">
        <v>35</v>
      </c>
      <c r="B46" s="30" t="s">
        <v>121</v>
      </c>
      <c r="C46" s="79" t="s">
        <v>92</v>
      </c>
      <c r="D46" s="80">
        <v>16000000</v>
      </c>
      <c r="E46" s="27"/>
      <c r="F46" s="27"/>
      <c r="G46" s="27"/>
      <c r="H46" s="27"/>
      <c r="I46" s="27"/>
      <c r="J46" s="25" t="s">
        <v>91</v>
      </c>
      <c r="K46" s="25" t="s">
        <v>133</v>
      </c>
      <c r="L46" s="83" t="s">
        <v>136</v>
      </c>
      <c r="M46" s="25" t="s">
        <v>138</v>
      </c>
      <c r="N46" s="32" t="s">
        <v>140</v>
      </c>
      <c r="O46" s="84" t="s">
        <v>141</v>
      </c>
      <c r="P46" s="81" t="s">
        <v>143</v>
      </c>
      <c r="Q46" s="39">
        <f>R46-15</f>
        <v>45914</v>
      </c>
      <c r="R46" s="39">
        <f t="shared" si="10"/>
        <v>45929</v>
      </c>
      <c r="S46" s="39">
        <f>T46-15</f>
        <v>45957</v>
      </c>
      <c r="T46" s="39">
        <f t="shared" si="7"/>
        <v>45972</v>
      </c>
      <c r="U46" s="39">
        <v>45986</v>
      </c>
      <c r="V46" s="111">
        <f>U46+1095</f>
        <v>47081</v>
      </c>
    </row>
    <row r="47" spans="1:22" s="76" customFormat="1" x14ac:dyDescent="0.25">
      <c r="A47" s="109">
        <v>36</v>
      </c>
      <c r="B47" s="30" t="s">
        <v>122</v>
      </c>
      <c r="C47" s="79" t="s">
        <v>92</v>
      </c>
      <c r="D47" s="80">
        <v>15000000</v>
      </c>
      <c r="E47" s="25"/>
      <c r="F47" s="25"/>
      <c r="G47" s="25"/>
      <c r="H47" s="25"/>
      <c r="I47" s="25"/>
      <c r="J47" s="25" t="s">
        <v>91</v>
      </c>
      <c r="K47" s="25" t="s">
        <v>131</v>
      </c>
      <c r="L47" s="81" t="s">
        <v>134</v>
      </c>
      <c r="M47" s="25" t="s">
        <v>138</v>
      </c>
      <c r="N47" s="32" t="s">
        <v>140</v>
      </c>
      <c r="O47" s="84" t="s">
        <v>140</v>
      </c>
      <c r="P47" s="81" t="s">
        <v>142</v>
      </c>
      <c r="Q47" s="39">
        <f>R47-14</f>
        <v>45866</v>
      </c>
      <c r="R47" s="39">
        <f>S47-15</f>
        <v>45880</v>
      </c>
      <c r="S47" s="39">
        <f>T47-15</f>
        <v>45895</v>
      </c>
      <c r="T47" s="39">
        <f>U47-20</f>
        <v>45910</v>
      </c>
      <c r="U47" s="39">
        <v>45930</v>
      </c>
      <c r="V47" s="111">
        <f>U47+30</f>
        <v>45960</v>
      </c>
    </row>
    <row r="48" spans="1:22" s="76" customFormat="1" x14ac:dyDescent="0.25">
      <c r="A48" s="109">
        <v>37</v>
      </c>
      <c r="B48" s="35" t="s">
        <v>123</v>
      </c>
      <c r="C48" s="79" t="s">
        <v>92</v>
      </c>
      <c r="D48" s="80">
        <v>14000000</v>
      </c>
      <c r="E48" s="27"/>
      <c r="F48" s="27"/>
      <c r="G48" s="27"/>
      <c r="H48" s="27"/>
      <c r="I48" s="27"/>
      <c r="J48" s="25" t="s">
        <v>91</v>
      </c>
      <c r="K48" s="25" t="s">
        <v>133</v>
      </c>
      <c r="L48" s="83" t="s">
        <v>134</v>
      </c>
      <c r="M48" s="25" t="s">
        <v>138</v>
      </c>
      <c r="N48" s="32" t="s">
        <v>140</v>
      </c>
      <c r="O48" s="84" t="s">
        <v>141</v>
      </c>
      <c r="P48" s="81" t="s">
        <v>155</v>
      </c>
      <c r="Q48" s="39">
        <f>R48-15</f>
        <v>45932</v>
      </c>
      <c r="R48" s="39">
        <f>S48-24</f>
        <v>45947</v>
      </c>
      <c r="S48" s="39">
        <f t="shared" si="6"/>
        <v>45971</v>
      </c>
      <c r="T48" s="39">
        <f t="shared" si="7"/>
        <v>45978</v>
      </c>
      <c r="U48" s="86">
        <v>45992</v>
      </c>
      <c r="V48" s="112">
        <v>46006</v>
      </c>
    </row>
    <row r="49" spans="1:22" s="76" customFormat="1" ht="31.5" x14ac:dyDescent="0.25">
      <c r="A49" s="109">
        <v>38</v>
      </c>
      <c r="B49" s="30" t="s">
        <v>124</v>
      </c>
      <c r="C49" s="79" t="s">
        <v>92</v>
      </c>
      <c r="D49" s="80">
        <v>13650000</v>
      </c>
      <c r="E49" s="25"/>
      <c r="F49" s="25"/>
      <c r="G49" s="25"/>
      <c r="H49" s="25"/>
      <c r="I49" s="25"/>
      <c r="J49" s="25" t="s">
        <v>91</v>
      </c>
      <c r="K49" s="25" t="s">
        <v>133</v>
      </c>
      <c r="L49" s="81" t="s">
        <v>136</v>
      </c>
      <c r="M49" s="25" t="s">
        <v>138</v>
      </c>
      <c r="N49" s="32" t="s">
        <v>140</v>
      </c>
      <c r="O49" s="84" t="s">
        <v>141</v>
      </c>
      <c r="P49" s="81" t="s">
        <v>143</v>
      </c>
      <c r="Q49" s="39">
        <f>R49-15</f>
        <v>45914</v>
      </c>
      <c r="R49" s="39">
        <f t="shared" ref="R49" si="11">S49-28</f>
        <v>45929</v>
      </c>
      <c r="S49" s="39">
        <f>T49-15</f>
        <v>45957</v>
      </c>
      <c r="T49" s="39">
        <f t="shared" si="7"/>
        <v>45972</v>
      </c>
      <c r="U49" s="39">
        <v>45986</v>
      </c>
      <c r="V49" s="111">
        <f>U49+1095</f>
        <v>47081</v>
      </c>
    </row>
    <row r="50" spans="1:22" s="76" customFormat="1" x14ac:dyDescent="0.25">
      <c r="A50" s="109">
        <v>39</v>
      </c>
      <c r="B50" s="74" t="s">
        <v>125</v>
      </c>
      <c r="C50" s="79" t="s">
        <v>92</v>
      </c>
      <c r="D50" s="80">
        <v>12000000</v>
      </c>
      <c r="E50" s="27"/>
      <c r="F50" s="27"/>
      <c r="G50" s="27"/>
      <c r="H50" s="27"/>
      <c r="I50" s="27"/>
      <c r="J50" s="25" t="s">
        <v>91</v>
      </c>
      <c r="K50" s="25" t="s">
        <v>133</v>
      </c>
      <c r="L50" s="83" t="s">
        <v>134</v>
      </c>
      <c r="M50" s="25" t="s">
        <v>138</v>
      </c>
      <c r="N50" s="32" t="s">
        <v>140</v>
      </c>
      <c r="O50" s="84" t="s">
        <v>141</v>
      </c>
      <c r="P50" s="81" t="s">
        <v>143</v>
      </c>
      <c r="Q50" s="39">
        <f>R50-17</f>
        <v>45856</v>
      </c>
      <c r="R50" s="39">
        <f>S50-28</f>
        <v>45873</v>
      </c>
      <c r="S50" s="39">
        <f>T50-15</f>
        <v>45901</v>
      </c>
      <c r="T50" s="39">
        <f t="shared" si="7"/>
        <v>45916</v>
      </c>
      <c r="U50" s="39">
        <v>45930</v>
      </c>
      <c r="V50" s="110">
        <f>U50+30</f>
        <v>45960</v>
      </c>
    </row>
    <row r="51" spans="1:22" s="76" customFormat="1" ht="31.5" x14ac:dyDescent="0.25">
      <c r="A51" s="109">
        <v>40</v>
      </c>
      <c r="B51" s="30" t="s">
        <v>126</v>
      </c>
      <c r="C51" s="79" t="s">
        <v>92</v>
      </c>
      <c r="D51" s="80">
        <v>11000000</v>
      </c>
      <c r="E51" s="25"/>
      <c r="F51" s="25"/>
      <c r="G51" s="25"/>
      <c r="H51" s="25"/>
      <c r="I51" s="25"/>
      <c r="J51" s="25" t="s">
        <v>91</v>
      </c>
      <c r="K51" s="25" t="s">
        <v>133</v>
      </c>
      <c r="L51" s="81" t="s">
        <v>136</v>
      </c>
      <c r="M51" s="25" t="s">
        <v>138</v>
      </c>
      <c r="N51" s="32" t="s">
        <v>140</v>
      </c>
      <c r="O51" s="84" t="s">
        <v>141</v>
      </c>
      <c r="P51" s="81" t="s">
        <v>143</v>
      </c>
      <c r="Q51" s="39">
        <f>R51-7</f>
        <v>46090</v>
      </c>
      <c r="R51" s="39">
        <f>S51-24</f>
        <v>46097</v>
      </c>
      <c r="S51" s="39">
        <f t="shared" si="6"/>
        <v>46121</v>
      </c>
      <c r="T51" s="39">
        <f t="shared" si="7"/>
        <v>46128</v>
      </c>
      <c r="U51" s="86">
        <v>46142</v>
      </c>
      <c r="V51" s="110">
        <f>U51+365</f>
        <v>46507</v>
      </c>
    </row>
    <row r="52" spans="1:22" s="76" customFormat="1" x14ac:dyDescent="0.25">
      <c r="A52" s="109">
        <v>41</v>
      </c>
      <c r="B52" s="30" t="s">
        <v>127</v>
      </c>
      <c r="C52" s="79" t="s">
        <v>92</v>
      </c>
      <c r="D52" s="80">
        <v>5000000</v>
      </c>
      <c r="E52" s="27"/>
      <c r="F52" s="27"/>
      <c r="G52" s="27"/>
      <c r="H52" s="27"/>
      <c r="I52" s="27"/>
      <c r="J52" s="25" t="s">
        <v>91</v>
      </c>
      <c r="K52" s="25" t="s">
        <v>133</v>
      </c>
      <c r="L52" s="83" t="s">
        <v>134</v>
      </c>
      <c r="M52" s="25" t="s">
        <v>138</v>
      </c>
      <c r="N52" s="32" t="s">
        <v>140</v>
      </c>
      <c r="O52" s="84" t="s">
        <v>141</v>
      </c>
      <c r="P52" s="81" t="s">
        <v>155</v>
      </c>
      <c r="Q52" s="39">
        <f>R52-13</f>
        <v>45868</v>
      </c>
      <c r="R52" s="39">
        <f>S52-28</f>
        <v>45881</v>
      </c>
      <c r="S52" s="39">
        <f t="shared" si="6"/>
        <v>45909</v>
      </c>
      <c r="T52" s="39">
        <f t="shared" si="7"/>
        <v>45916</v>
      </c>
      <c r="U52" s="39">
        <v>45930</v>
      </c>
      <c r="V52" s="111">
        <f>U52+30</f>
        <v>45960</v>
      </c>
    </row>
    <row r="53" spans="1:22" s="76" customFormat="1" x14ac:dyDescent="0.25">
      <c r="A53" s="109">
        <v>42</v>
      </c>
      <c r="B53" s="30" t="s">
        <v>128</v>
      </c>
      <c r="C53" s="79" t="s">
        <v>92</v>
      </c>
      <c r="D53" s="80">
        <v>5000000</v>
      </c>
      <c r="E53" s="25"/>
      <c r="F53" s="25"/>
      <c r="G53" s="25"/>
      <c r="H53" s="25"/>
      <c r="I53" s="25"/>
      <c r="J53" s="25" t="s">
        <v>91</v>
      </c>
      <c r="K53" s="25" t="s">
        <v>133</v>
      </c>
      <c r="L53" s="81" t="s">
        <v>136</v>
      </c>
      <c r="M53" s="25" t="s">
        <v>138</v>
      </c>
      <c r="N53" s="32" t="s">
        <v>140</v>
      </c>
      <c r="O53" s="84" t="s">
        <v>141</v>
      </c>
      <c r="P53" s="81" t="s">
        <v>143</v>
      </c>
      <c r="Q53" s="39">
        <f>R53-15</f>
        <v>45938</v>
      </c>
      <c r="R53" s="39">
        <f>S53-15</f>
        <v>45953</v>
      </c>
      <c r="S53" s="39">
        <f>T53-7</f>
        <v>45968</v>
      </c>
      <c r="T53" s="39">
        <f>U53-14</f>
        <v>45975</v>
      </c>
      <c r="U53" s="39">
        <v>45989</v>
      </c>
      <c r="V53" s="110">
        <f>U53+17</f>
        <v>46006</v>
      </c>
    </row>
    <row r="54" spans="1:22" s="76" customFormat="1" ht="31.5" x14ac:dyDescent="0.25">
      <c r="A54" s="109">
        <v>43</v>
      </c>
      <c r="B54" s="30" t="s">
        <v>129</v>
      </c>
      <c r="C54" s="79" t="s">
        <v>92</v>
      </c>
      <c r="D54" s="80">
        <v>4550000</v>
      </c>
      <c r="E54" s="27"/>
      <c r="F54" s="27"/>
      <c r="G54" s="27"/>
      <c r="H54" s="27"/>
      <c r="I54" s="27"/>
      <c r="J54" s="25" t="s">
        <v>91</v>
      </c>
      <c r="K54" s="25" t="s">
        <v>135</v>
      </c>
      <c r="L54" s="83" t="s">
        <v>136</v>
      </c>
      <c r="M54" s="25" t="s">
        <v>138</v>
      </c>
      <c r="N54" s="32" t="s">
        <v>140</v>
      </c>
      <c r="O54" s="84" t="s">
        <v>140</v>
      </c>
      <c r="P54" s="81" t="s">
        <v>142</v>
      </c>
      <c r="Q54" s="39">
        <f>R54-7</f>
        <v>45919</v>
      </c>
      <c r="R54" s="39">
        <f>U54-4</f>
        <v>45926</v>
      </c>
      <c r="S54" s="39" t="s">
        <v>142</v>
      </c>
      <c r="T54" s="39" t="s">
        <v>142</v>
      </c>
      <c r="U54" s="39">
        <v>45930</v>
      </c>
      <c r="V54" s="110">
        <f>U54+120</f>
        <v>46050</v>
      </c>
    </row>
    <row r="55" spans="1:22" s="76" customFormat="1" ht="16.5" thickBot="1" x14ac:dyDescent="0.3">
      <c r="A55" s="113">
        <v>44</v>
      </c>
      <c r="B55" s="114" t="s">
        <v>130</v>
      </c>
      <c r="C55" s="115" t="s">
        <v>92</v>
      </c>
      <c r="D55" s="116">
        <v>4000000</v>
      </c>
      <c r="E55" s="117"/>
      <c r="F55" s="117"/>
      <c r="G55" s="117"/>
      <c r="H55" s="117"/>
      <c r="I55" s="117"/>
      <c r="J55" s="117" t="s">
        <v>91</v>
      </c>
      <c r="K55" s="118" t="s">
        <v>135</v>
      </c>
      <c r="L55" s="118" t="s">
        <v>134</v>
      </c>
      <c r="M55" s="117" t="s">
        <v>138</v>
      </c>
      <c r="N55" s="119" t="s">
        <v>140</v>
      </c>
      <c r="O55" s="120" t="s">
        <v>140</v>
      </c>
      <c r="P55" s="118" t="s">
        <v>155</v>
      </c>
      <c r="Q55" s="121">
        <f>R55-7</f>
        <v>45919</v>
      </c>
      <c r="R55" s="121">
        <f>U55-4</f>
        <v>45926</v>
      </c>
      <c r="S55" s="121" t="s">
        <v>142</v>
      </c>
      <c r="T55" s="121" t="s">
        <v>142</v>
      </c>
      <c r="U55" s="121">
        <v>45930</v>
      </c>
      <c r="V55" s="122">
        <f>U55+30</f>
        <v>45960</v>
      </c>
    </row>
    <row r="56" spans="1:22" s="92" customFormat="1" ht="30" customHeight="1" x14ac:dyDescent="0.3">
      <c r="A56" s="143"/>
      <c r="B56" s="146" t="s">
        <v>10</v>
      </c>
      <c r="C56" s="143"/>
      <c r="D56" s="106" t="s">
        <v>7</v>
      </c>
      <c r="E56" s="169" t="s">
        <v>166</v>
      </c>
      <c r="F56" s="170"/>
      <c r="G56" s="170"/>
      <c r="H56" s="170"/>
      <c r="I56" s="170"/>
      <c r="J56" s="170"/>
      <c r="K56" s="170"/>
      <c r="L56" s="170"/>
      <c r="M56" s="170"/>
      <c r="N56" s="170"/>
      <c r="O56" s="170"/>
      <c r="P56" s="170"/>
      <c r="Q56" s="170"/>
      <c r="R56" s="143"/>
      <c r="S56" s="143"/>
      <c r="T56" s="143"/>
      <c r="U56" s="143"/>
      <c r="V56" s="143"/>
    </row>
    <row r="57" spans="1:22" s="92" customFormat="1" ht="54.75" customHeight="1" x14ac:dyDescent="0.3">
      <c r="A57" s="124"/>
      <c r="B57" s="141"/>
      <c r="C57" s="124"/>
      <c r="D57" s="93" t="s">
        <v>8</v>
      </c>
      <c r="E57" s="144"/>
      <c r="F57" s="124"/>
      <c r="G57" s="124"/>
      <c r="H57" s="124"/>
      <c r="I57" s="124"/>
      <c r="J57" s="124"/>
      <c r="K57" s="124"/>
      <c r="L57" s="124"/>
      <c r="M57" s="124"/>
      <c r="N57" s="124"/>
      <c r="O57" s="124"/>
      <c r="P57" s="124"/>
      <c r="Q57" s="124"/>
      <c r="R57" s="144"/>
      <c r="S57" s="144"/>
      <c r="T57" s="144"/>
      <c r="U57" s="144"/>
      <c r="V57" s="144"/>
    </row>
    <row r="58" spans="1:22" s="92" customFormat="1" ht="30" customHeight="1" x14ac:dyDescent="0.3">
      <c r="A58" s="124"/>
      <c r="B58" s="142"/>
      <c r="C58" s="124"/>
      <c r="D58" s="93" t="s">
        <v>5</v>
      </c>
      <c r="E58" s="147" t="s">
        <v>167</v>
      </c>
      <c r="F58" s="147"/>
      <c r="G58" s="147"/>
      <c r="H58" s="147"/>
      <c r="I58" s="147"/>
      <c r="J58" s="147"/>
      <c r="K58" s="147"/>
      <c r="L58" s="147"/>
      <c r="M58" s="147"/>
      <c r="N58" s="147"/>
      <c r="O58" s="147"/>
      <c r="P58" s="147"/>
      <c r="Q58" s="147"/>
      <c r="R58" s="144"/>
      <c r="S58" s="144"/>
      <c r="T58" s="144"/>
      <c r="U58" s="144"/>
      <c r="V58" s="144"/>
    </row>
    <row r="59" spans="1:22" s="92" customFormat="1" ht="30" customHeight="1" x14ac:dyDescent="0.3">
      <c r="A59" s="124"/>
      <c r="B59" s="142"/>
      <c r="C59" s="124"/>
      <c r="D59" s="93" t="s">
        <v>4</v>
      </c>
      <c r="E59" s="157"/>
      <c r="F59" s="158"/>
      <c r="G59" s="158"/>
      <c r="H59" s="158"/>
      <c r="I59" s="158"/>
      <c r="J59" s="158"/>
      <c r="K59" s="158"/>
      <c r="L59" s="158"/>
      <c r="M59" s="158"/>
      <c r="N59" s="158"/>
      <c r="O59" s="158"/>
      <c r="P59" s="158"/>
      <c r="Q59" s="158"/>
      <c r="R59" s="144"/>
      <c r="S59" s="144"/>
      <c r="T59" s="144"/>
      <c r="U59" s="144"/>
      <c r="V59" s="144"/>
    </row>
    <row r="60" spans="1:22" s="92" customFormat="1" ht="30" customHeight="1" x14ac:dyDescent="0.3">
      <c r="A60" s="144"/>
      <c r="B60" s="141" t="s">
        <v>9</v>
      </c>
      <c r="C60" s="144"/>
      <c r="D60" s="93" t="s">
        <v>7</v>
      </c>
      <c r="E60" s="159" t="s">
        <v>168</v>
      </c>
      <c r="F60" s="160"/>
      <c r="G60" s="160"/>
      <c r="H60" s="160"/>
      <c r="I60" s="160"/>
      <c r="J60" s="160"/>
      <c r="K60" s="160"/>
      <c r="L60" s="160"/>
      <c r="M60" s="160"/>
      <c r="N60" s="160"/>
      <c r="O60" s="160"/>
      <c r="P60" s="160"/>
      <c r="Q60" s="160"/>
      <c r="R60" s="144"/>
      <c r="S60" s="144"/>
      <c r="T60" s="144"/>
      <c r="U60" s="144"/>
      <c r="V60" s="144"/>
    </row>
    <row r="61" spans="1:22" s="92" customFormat="1" ht="48" customHeight="1" x14ac:dyDescent="0.3">
      <c r="A61" s="124"/>
      <c r="B61" s="141"/>
      <c r="C61" s="124"/>
      <c r="D61" s="93" t="s">
        <v>8</v>
      </c>
      <c r="E61" s="144"/>
      <c r="F61" s="124"/>
      <c r="G61" s="124"/>
      <c r="H61" s="124"/>
      <c r="I61" s="124"/>
      <c r="J61" s="124"/>
      <c r="K61" s="124"/>
      <c r="L61" s="124"/>
      <c r="M61" s="124"/>
      <c r="N61" s="124"/>
      <c r="O61" s="124"/>
      <c r="P61" s="124"/>
      <c r="Q61" s="124"/>
      <c r="R61" s="144"/>
      <c r="S61" s="144"/>
      <c r="T61" s="144"/>
      <c r="U61" s="144"/>
      <c r="V61" s="144"/>
    </row>
    <row r="62" spans="1:22" s="92" customFormat="1" ht="37.5" customHeight="1" x14ac:dyDescent="0.3">
      <c r="A62" s="124"/>
      <c r="B62" s="142"/>
      <c r="C62" s="124"/>
      <c r="D62" s="93" t="s">
        <v>5</v>
      </c>
      <c r="E62" s="147" t="s">
        <v>169</v>
      </c>
      <c r="F62" s="147"/>
      <c r="G62" s="147"/>
      <c r="H62" s="147"/>
      <c r="I62" s="147"/>
      <c r="J62" s="147"/>
      <c r="K62" s="147"/>
      <c r="L62" s="147"/>
      <c r="M62" s="147"/>
      <c r="N62" s="147"/>
      <c r="O62" s="147"/>
      <c r="P62" s="147"/>
      <c r="Q62" s="147"/>
      <c r="R62" s="144"/>
      <c r="S62" s="144"/>
      <c r="T62" s="144"/>
      <c r="U62" s="144"/>
      <c r="V62" s="144"/>
    </row>
    <row r="63" spans="1:22" s="92" customFormat="1" ht="30" customHeight="1" x14ac:dyDescent="0.3">
      <c r="A63" s="124"/>
      <c r="B63" s="142"/>
      <c r="C63" s="124"/>
      <c r="D63" s="93" t="s">
        <v>4</v>
      </c>
      <c r="E63" s="157"/>
      <c r="F63" s="158"/>
      <c r="G63" s="158"/>
      <c r="H63" s="158"/>
      <c r="I63" s="158"/>
      <c r="J63" s="158"/>
      <c r="K63" s="158"/>
      <c r="L63" s="158"/>
      <c r="M63" s="158"/>
      <c r="N63" s="158"/>
      <c r="O63" s="158"/>
      <c r="P63" s="158"/>
      <c r="Q63" s="158"/>
      <c r="R63" s="144"/>
      <c r="S63" s="144"/>
      <c r="T63" s="144"/>
      <c r="U63" s="144"/>
      <c r="V63" s="144"/>
    </row>
    <row r="64" spans="1:22" s="92" customFormat="1" ht="17.25" x14ac:dyDescent="0.3"/>
  </sheetData>
  <mergeCells count="40">
    <mergeCell ref="A6:V6"/>
    <mergeCell ref="R57:V57"/>
    <mergeCell ref="R56:V56"/>
    <mergeCell ref="N8:N10"/>
    <mergeCell ref="Q8:T9"/>
    <mergeCell ref="M8:M10"/>
    <mergeCell ref="O8:O10"/>
    <mergeCell ref="V8:V10"/>
    <mergeCell ref="U8:U10"/>
    <mergeCell ref="E56:Q56"/>
    <mergeCell ref="E57:Q57"/>
    <mergeCell ref="R60:V60"/>
    <mergeCell ref="R59:V59"/>
    <mergeCell ref="R58:V58"/>
    <mergeCell ref="E59:Q59"/>
    <mergeCell ref="E60:Q60"/>
    <mergeCell ref="R63:V63"/>
    <mergeCell ref="R62:V62"/>
    <mergeCell ref="E62:Q62"/>
    <mergeCell ref="R61:V61"/>
    <mergeCell ref="E63:Q63"/>
    <mergeCell ref="E61:Q61"/>
    <mergeCell ref="B56:B59"/>
    <mergeCell ref="E58:Q58"/>
    <mergeCell ref="A8:A10"/>
    <mergeCell ref="J8:J10"/>
    <mergeCell ref="L8:L10"/>
    <mergeCell ref="B8:B10"/>
    <mergeCell ref="E8:I9"/>
    <mergeCell ref="C8:C10"/>
    <mergeCell ref="D8:D10"/>
    <mergeCell ref="P8:P10"/>
    <mergeCell ref="K8:K10"/>
    <mergeCell ref="A1:V2"/>
    <mergeCell ref="A4:V4"/>
    <mergeCell ref="B60:B63"/>
    <mergeCell ref="A56:A59"/>
    <mergeCell ref="A60:A63"/>
    <mergeCell ref="C56:C59"/>
    <mergeCell ref="C60:C63"/>
  </mergeCells>
  <phoneticPr fontId="1" type="noConversion"/>
  <dataValidations count="15">
    <dataValidation type="list" allowBlank="1" showInputMessage="1" showErrorMessage="1" sqref="O64:O65355 X32 O3 O5 O7" xr:uid="{74941E0F-0D35-0A4C-BAC9-DFC0F7D15743}">
      <formula1>"Yes, No"</formula1>
    </dataValidation>
    <dataValidation type="list" allowBlank="1" showInputMessage="1" showErrorMessage="1" sqref="P64:P65355 P3 P5 P7" xr:uid="{B5FCCB9D-0EE3-3D4C-929E-050CD14FCD68}">
      <formula1>"National, Resident, EAC, WoBS, YoBs, PWDoBs,N/A"</formula1>
    </dataValidation>
    <dataValidation type="list" showInputMessage="1" showErrorMessage="1" errorTitle="Apply Reservation Scheme" error="Reservation Schemes is required._x000a_Select an option from the list" promptTitle="Apply Reservation Scheme" prompt="Select an option from the list" sqref="P12:P55" xr:uid="{D8BB84FE-B12B-6D43-A20B-2543CD5ECB50}">
      <formula1>"Local Providers, Special Interest Groups,N/A"</formula1>
    </dataValidation>
    <dataValidation type="list" showInputMessage="1" showErrorMessage="1" errorTitle="Procurement Category or Type" error="Procurement Category or Type is required. Select the Procurement Category or Type from the list" promptTitle="Procurement Category or Type" prompt="Select the Procurement Category from the list" sqref="L12:L55" xr:uid="{45B49270-B6C5-D54F-AED9-471820F18F5A}">
      <formula1>"Supplies, Works, Consultancy Services, Non-Consultancy Services"</formula1>
    </dataValidation>
    <dataValidation type="list" allowBlank="1" showInputMessage="1" showErrorMessage="1" errorTitle="Source of Funding" error="The Source of Funding is required, Select it from the list" promptTitle="Source of Funding" prompt="Select the Source of Funding from the list" sqref="J12:J55" xr:uid="{E9606904-E5DF-9148-9BEA-43A00126512F}">
      <formula1>"Government Of Uganda, Donor, GOU and Donor, Internally Generated Funds"</formula1>
    </dataValidation>
    <dataValidation type="list" showInputMessage="1" showErrorMessage="1" errorTitle="Currency" error="Currency is required" promptTitle="Currency" prompt="Select a currency" sqref="C12:C55" xr:uid="{8B4B5C63-4A53-3B41-8B9D-88890963AA3E}">
      <formula1>"UGX,USD,RWF,EUR,GBP,CAD,KES,TZS"</formula1>
    </dataValidation>
    <dataValidation type="list" showInputMessage="1" showErrorMessage="1" errorTitle="Contract Type" error="Contract Type is required. Select the Contract Type from the list" promptTitle="Contract Type" prompt="Select the Contract Typpe from the list" sqref="M12:M55" xr:uid="{BA89BD5F-432C-4448-BDFC-EDDB1E85DEC7}">
      <formula1>"Lumpsum Contracts, Time-based Contracts, Ad Measurement Contracts, Framework Contracts, Percentage Based Contract, Target Price Contract, Retainer Contract, Success Fee Contract"</formula1>
    </dataValidation>
    <dataValidation type="decimal" errorStyle="information" operator="greaterThan" showInputMessage="1" showErrorMessage="1" errorTitle="Current Year's Estimated Cost" error="Enter the Current Year's Estimated Cost - Applies to Multi-year procurements only" promptTitle="Current Year's Estimated Cost" prompt="Enter the Current Year's Estimated Cost - Applies to Multi-year procurements only" sqref="E12:E55" xr:uid="{2E1BCFC3-6905-F344-A545-2D83119AC00F}">
      <formula1>100</formula1>
    </dataValidation>
    <dataValidation type="whole" errorStyle="information" operator="greaterThan" showInputMessage="1" showErrorMessage="1" errorTitle="Project Completion Time" error="Enter Project Completion Time in Years" promptTitle="Project Completion Time" prompt="Enter Project Completion Time" sqref="F12:F55" xr:uid="{60CEA3E7-A0A6-9A41-8647-88653C4BC0FD}">
      <formula1>-1</formula1>
    </dataValidation>
    <dataValidation type="decimal" errorStyle="information" operator="greaterThan" showInputMessage="1" showErrorMessage="1" errorTitle="Paid Sum" error="Enter Paid Sum" promptTitle="Paid Sum" prompt="Enter Paid Sum" sqref="G12:G55" xr:uid="{8F4AA793-78A7-3545-A78A-917ACD4304FE}">
      <formula1>100</formula1>
    </dataValidation>
    <dataValidation type="decimal" errorStyle="information" operator="greaterThan" showInputMessage="1" showErrorMessage="1" errorTitle="Pending Sum" error="Enter Pending Sum" promptTitle="Pending Sum" prompt="Enter Pending Sum" sqref="H12:H55" xr:uid="{BA8A18FD-5996-BC4D-8B07-3925C074C04C}">
      <formula1>100</formula1>
    </dataValidation>
    <dataValidation type="decimal" errorStyle="information" operator="greaterThan" showInputMessage="1" showErrorMessage="1" errorTitle="Pending time to completion" error="Enter Pending time to completion" promptTitle="Pending time to completion" prompt="Enter Pending time to completion" sqref="I12:I55" xr:uid="{CAB1E3D7-B2F6-FC47-96ED-C9BD8D96433E}">
      <formula1>0</formula1>
    </dataValidation>
    <dataValidation type="list" showInputMessage="1" showErrorMessage="1" errorTitle="Procurement method" error="The Procurement Method is required. Select it from the list" promptTitle="Procurement Method" prompt="Select Procurement Method from the list" sqref="K12:K55" xr:uid="{127CFB59-56A5-614D-ACE0-787F80963CD7}">
      <formula1>"Direct Procurement, Micro Procurement, Open Domestic Bidding, Open International Bidding(OIB), Quotations Method, Restricted Domestic Bidding (RDB), Restricted International Bidding (RIB),"</formula1>
    </dataValidation>
    <dataValidation type="list" showInputMessage="1" showErrorMessage="1" errorTitle="Reservation Schemes Applied" error="Reservation Schemes Applied is Required._x000a_Select an option from the list" promptTitle="Reservation Schemes Applied" prompt="Select an option from the list" sqref="O12:O55" xr:uid="{696A5895-D913-5F4F-88F6-59DBFC61779C}">
      <formula1>"Yes, No"</formula1>
    </dataValidation>
    <dataValidation type="list" showInputMessage="1" showErrorMessage="1" errorTitle="Pre-Qualification" error="The Pre-Qualification is required. Select an option from the list" promptTitle="Pre-Qualification" prompt="Select the Pre-Qualification (Yes or No)" sqref="N12:N55" xr:uid="{48F8830B-711B-C144-832D-85A04B754BFC}">
      <formula1>"Yes, No"</formula1>
    </dataValidation>
  </dataValidations>
  <pageMargins left="0.25" right="0.25" top="0.75" bottom="0.75" header="0.3" footer="0.3"/>
  <pageSetup scale="55" fitToWidth="2" fitToHeight="0" orientation="landscape" r:id="rId1"/>
  <headerFooter>
    <oddFooter>&amp;RPage &amp;P of &amp;N</oddFooter>
  </headerFooter>
  <ignoredErrors>
    <ignoredError sqref="E44:E55 G44:I55 E12:E17 G12:I17 E18:I18 G19:I29 E19:E29 G30:I42 E30:E42" listDataValidation="1"/>
    <ignoredError sqref="V12 R26:R27 R22 S21:T21 Q19 T28 S25 R32 R38 S35 T15 S42 R44 R46 Q47 R49 R45:T45 T47 S48 R51 V15 V18 V32 S30:T30 V40 V38 V42 V51 S23:T23 V22:V23" formula="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0795D-ADAB-F64A-8B50-9AC214374076}">
  <dimension ref="A2:Z30"/>
  <sheetViews>
    <sheetView zoomScale="80" zoomScaleNormal="80" workbookViewId="0">
      <selection activeCell="G34" sqref="G34"/>
    </sheetView>
  </sheetViews>
  <sheetFormatPr defaultColWidth="8.85546875" defaultRowHeight="15.75" x14ac:dyDescent="0.25"/>
  <cols>
    <col min="1" max="1" width="8.28515625" style="11" customWidth="1"/>
    <col min="2" max="2" width="59.85546875" style="11" customWidth="1"/>
    <col min="3" max="3" width="12.85546875" style="11" customWidth="1"/>
    <col min="4" max="4" width="18.5703125" style="11" customWidth="1"/>
    <col min="5" max="6" width="14" style="11" customWidth="1"/>
    <col min="7" max="8" width="11.28515625" style="11" customWidth="1"/>
    <col min="9" max="9" width="13.85546875" style="11" customWidth="1"/>
    <col min="10" max="10" width="30.5703125" style="11" bestFit="1" customWidth="1"/>
    <col min="11" max="11" width="35.85546875" style="11" customWidth="1"/>
    <col min="12" max="12" width="25.85546875" style="11" customWidth="1"/>
    <col min="13" max="13" width="20" style="11" customWidth="1"/>
    <col min="14" max="14" width="29.7109375" style="11" customWidth="1"/>
    <col min="15" max="15" width="22.5703125" style="11" customWidth="1"/>
    <col min="16" max="16" width="17.140625" style="11" customWidth="1"/>
    <col min="17" max="17" width="18.42578125" style="11" customWidth="1"/>
    <col min="18" max="18" width="12.7109375" style="11" customWidth="1"/>
    <col min="19" max="19" width="14.7109375" style="11" customWidth="1"/>
    <col min="20" max="20" width="15.28515625" style="11" customWidth="1"/>
    <col min="21" max="21" width="14.85546875" style="11" customWidth="1"/>
    <col min="22" max="22" width="14.140625" style="11" customWidth="1"/>
    <col min="23" max="23" width="14.28515625" style="11" customWidth="1"/>
    <col min="24" max="24" width="12.28515625" style="11" customWidth="1"/>
    <col min="25" max="25" width="14.140625" style="11" customWidth="1"/>
    <col min="26" max="16384" width="8.85546875" style="11"/>
  </cols>
  <sheetData>
    <row r="2" spans="1:26" ht="16.5" x14ac:dyDescent="0.3">
      <c r="A2" s="8" t="s">
        <v>28</v>
      </c>
      <c r="B2" s="9"/>
      <c r="C2" s="9"/>
      <c r="D2" s="9"/>
      <c r="E2" s="9"/>
      <c r="F2" s="9"/>
      <c r="G2" s="9"/>
      <c r="H2" s="9"/>
      <c r="I2" s="9"/>
      <c r="J2" s="9"/>
      <c r="K2" s="9"/>
      <c r="L2" s="9"/>
      <c r="M2" s="9"/>
      <c r="N2" s="9"/>
      <c r="O2" s="9"/>
      <c r="P2" s="9"/>
      <c r="Q2" s="9"/>
      <c r="R2" s="9"/>
      <c r="S2" s="9"/>
      <c r="T2" s="9"/>
      <c r="U2" s="9"/>
      <c r="V2" s="9"/>
      <c r="W2" s="9"/>
      <c r="X2" s="9"/>
      <c r="Y2" s="10"/>
    </row>
    <row r="3" spans="1:26" x14ac:dyDescent="0.25">
      <c r="A3" s="12"/>
      <c r="B3" s="13"/>
      <c r="C3" s="13"/>
      <c r="D3" s="13"/>
      <c r="E3" s="13"/>
      <c r="F3" s="13"/>
      <c r="G3" s="13"/>
      <c r="H3" s="13"/>
      <c r="I3" s="13"/>
      <c r="J3" s="13"/>
      <c r="K3" s="13"/>
      <c r="L3" s="13"/>
      <c r="M3" s="13"/>
      <c r="N3" s="13"/>
      <c r="O3" s="13"/>
      <c r="P3" s="13"/>
      <c r="Q3" s="13"/>
      <c r="R3" s="13"/>
      <c r="S3" s="13"/>
      <c r="T3" s="13"/>
      <c r="U3" s="13"/>
      <c r="V3" s="13"/>
      <c r="W3" s="13"/>
      <c r="X3" s="13"/>
      <c r="Y3" s="14"/>
    </row>
    <row r="4" spans="1:26" ht="16.5" x14ac:dyDescent="0.3">
      <c r="A4" s="15" t="s">
        <v>93</v>
      </c>
      <c r="B4" s="13"/>
      <c r="C4" s="13"/>
      <c r="D4" s="13"/>
      <c r="E4" s="13"/>
      <c r="F4" s="13"/>
      <c r="G4" s="13"/>
      <c r="H4" s="13"/>
      <c r="I4" s="13"/>
      <c r="J4" s="13"/>
      <c r="K4" s="13"/>
      <c r="L4" s="13"/>
      <c r="M4" s="13"/>
      <c r="N4" s="13"/>
      <c r="O4" s="13"/>
      <c r="P4" s="13"/>
      <c r="Q4" s="13"/>
      <c r="R4" s="13"/>
      <c r="S4" s="13"/>
      <c r="T4" s="13"/>
      <c r="U4" s="13"/>
      <c r="V4" s="13"/>
      <c r="W4" s="13"/>
      <c r="X4" s="13"/>
      <c r="Y4" s="14"/>
    </row>
    <row r="5" spans="1:26" x14ac:dyDescent="0.25">
      <c r="A5" s="12"/>
      <c r="B5" s="13"/>
      <c r="C5" s="13"/>
      <c r="D5" s="13"/>
      <c r="E5" s="13"/>
      <c r="F5" s="13"/>
      <c r="G5" s="13"/>
      <c r="H5" s="13"/>
      <c r="I5" s="13"/>
      <c r="J5" s="13"/>
      <c r="K5" s="13"/>
      <c r="L5" s="13"/>
      <c r="M5" s="13"/>
      <c r="N5" s="13"/>
      <c r="O5" s="13"/>
      <c r="P5" s="13"/>
      <c r="Q5" s="13"/>
      <c r="R5" s="13"/>
      <c r="S5" s="13"/>
      <c r="T5" s="13"/>
      <c r="U5" s="13"/>
      <c r="V5" s="13"/>
      <c r="W5" s="13"/>
      <c r="X5" s="13"/>
      <c r="Y5" s="14"/>
    </row>
    <row r="6" spans="1:26" ht="16.5" x14ac:dyDescent="0.3">
      <c r="A6" s="15" t="s">
        <v>94</v>
      </c>
      <c r="B6" s="13"/>
      <c r="C6" s="13"/>
      <c r="D6" s="13"/>
      <c r="E6" s="13"/>
      <c r="F6" s="13"/>
      <c r="G6" s="13"/>
      <c r="H6" s="13"/>
      <c r="I6" s="13"/>
      <c r="J6" s="13"/>
      <c r="K6" s="13"/>
      <c r="L6" s="13"/>
      <c r="M6" s="13"/>
      <c r="N6" s="13"/>
      <c r="O6" s="13"/>
      <c r="P6" s="13"/>
      <c r="Q6" s="13"/>
      <c r="R6" s="13"/>
      <c r="S6" s="13"/>
      <c r="T6" s="13"/>
      <c r="U6" s="13"/>
      <c r="V6" s="13"/>
      <c r="W6" s="13"/>
      <c r="X6" s="13"/>
      <c r="Y6" s="14"/>
    </row>
    <row r="7" spans="1:26" ht="14.25" customHeight="1" x14ac:dyDescent="0.3">
      <c r="A7" s="16"/>
      <c r="B7" s="17"/>
      <c r="C7" s="17"/>
      <c r="D7" s="126"/>
      <c r="E7" s="126"/>
      <c r="F7" s="126"/>
      <c r="G7" s="126"/>
      <c r="H7" s="126"/>
      <c r="I7" s="126"/>
      <c r="J7" s="126"/>
      <c r="K7" s="126"/>
      <c r="L7" s="126"/>
      <c r="M7" s="126"/>
      <c r="N7" s="126"/>
      <c r="O7" s="126"/>
      <c r="P7" s="126"/>
      <c r="Q7" s="126"/>
      <c r="R7" s="18"/>
      <c r="S7" s="18"/>
      <c r="T7" s="19"/>
      <c r="U7" s="19"/>
      <c r="V7" s="19"/>
      <c r="W7" s="19"/>
      <c r="X7" s="19"/>
      <c r="Y7" s="20"/>
    </row>
    <row r="8" spans="1:26" ht="45.75" customHeight="1" x14ac:dyDescent="0.25">
      <c r="A8" s="127" t="s">
        <v>0</v>
      </c>
      <c r="B8" s="129" t="s">
        <v>11</v>
      </c>
      <c r="C8" s="130" t="s">
        <v>32</v>
      </c>
      <c r="D8" s="130" t="s">
        <v>27</v>
      </c>
      <c r="E8" s="134" t="s">
        <v>42</v>
      </c>
      <c r="F8" s="135"/>
      <c r="G8" s="135"/>
      <c r="H8" s="135"/>
      <c r="I8" s="135"/>
      <c r="J8" s="130" t="s">
        <v>12</v>
      </c>
      <c r="K8" s="130" t="s">
        <v>13</v>
      </c>
      <c r="L8" s="132" t="s">
        <v>64</v>
      </c>
      <c r="M8" s="130" t="s">
        <v>34</v>
      </c>
      <c r="N8" s="130" t="s">
        <v>35</v>
      </c>
      <c r="O8" s="131" t="s">
        <v>14</v>
      </c>
      <c r="P8" s="137" t="s">
        <v>1</v>
      </c>
      <c r="Q8" s="138"/>
      <c r="R8" s="138"/>
      <c r="S8" s="139"/>
      <c r="T8" s="137" t="s">
        <v>2</v>
      </c>
      <c r="U8" s="138"/>
      <c r="V8" s="138"/>
      <c r="W8" s="138"/>
      <c r="X8" s="139"/>
      <c r="Y8" s="140" t="s">
        <v>23</v>
      </c>
      <c r="Z8" s="23"/>
    </row>
    <row r="9" spans="1:26" ht="65.45" customHeight="1" x14ac:dyDescent="0.25">
      <c r="A9" s="128"/>
      <c r="B9" s="129"/>
      <c r="C9" s="130"/>
      <c r="D9" s="130"/>
      <c r="E9" s="22" t="s">
        <v>38</v>
      </c>
      <c r="F9" s="22" t="s">
        <v>37</v>
      </c>
      <c r="G9" s="22" t="s">
        <v>39</v>
      </c>
      <c r="H9" s="22" t="s">
        <v>40</v>
      </c>
      <c r="I9" s="22" t="s">
        <v>41</v>
      </c>
      <c r="J9" s="130"/>
      <c r="K9" s="130"/>
      <c r="L9" s="133"/>
      <c r="M9" s="130"/>
      <c r="N9" s="130"/>
      <c r="O9" s="131"/>
      <c r="P9" s="21" t="s">
        <v>15</v>
      </c>
      <c r="Q9" s="21" t="s">
        <v>16</v>
      </c>
      <c r="R9" s="21" t="s">
        <v>17</v>
      </c>
      <c r="S9" s="21" t="s">
        <v>18</v>
      </c>
      <c r="T9" s="36" t="s">
        <v>19</v>
      </c>
      <c r="U9" s="21" t="s">
        <v>20</v>
      </c>
      <c r="V9" s="21" t="s">
        <v>21</v>
      </c>
      <c r="W9" s="21" t="s">
        <v>18</v>
      </c>
      <c r="X9" s="21" t="s">
        <v>22</v>
      </c>
      <c r="Y9" s="140"/>
    </row>
    <row r="10" spans="1:26" ht="16.5" hidden="1" x14ac:dyDescent="0.3">
      <c r="A10" s="40" t="s">
        <v>66</v>
      </c>
      <c r="B10" s="41" t="s">
        <v>67</v>
      </c>
      <c r="C10" s="42" t="s">
        <v>68</v>
      </c>
      <c r="D10" s="43" t="s">
        <v>69</v>
      </c>
      <c r="E10" s="43" t="s">
        <v>70</v>
      </c>
      <c r="F10" s="44" t="s">
        <v>71</v>
      </c>
      <c r="G10" s="43" t="s">
        <v>72</v>
      </c>
      <c r="H10" s="43" t="s">
        <v>73</v>
      </c>
      <c r="I10" s="44" t="s">
        <v>74</v>
      </c>
      <c r="J10" s="45" t="s">
        <v>75</v>
      </c>
      <c r="K10" s="45" t="s">
        <v>76</v>
      </c>
      <c r="L10" s="45" t="s">
        <v>77</v>
      </c>
      <c r="M10" s="45" t="s">
        <v>78</v>
      </c>
      <c r="N10" s="45" t="s">
        <v>79</v>
      </c>
      <c r="O10" s="46" t="s">
        <v>80</v>
      </c>
      <c r="P10" s="47" t="s">
        <v>81</v>
      </c>
      <c r="Q10" s="45" t="s">
        <v>82</v>
      </c>
      <c r="R10" s="45" t="s">
        <v>83</v>
      </c>
      <c r="S10" s="45" t="s">
        <v>84</v>
      </c>
      <c r="T10" s="45" t="s">
        <v>85</v>
      </c>
      <c r="U10" s="45" t="s">
        <v>86</v>
      </c>
      <c r="V10" s="45" t="s">
        <v>87</v>
      </c>
      <c r="W10" s="45" t="s">
        <v>88</v>
      </c>
      <c r="X10" s="45" t="s">
        <v>89</v>
      </c>
      <c r="Y10" s="48" t="s">
        <v>90</v>
      </c>
    </row>
    <row r="11" spans="1:26" ht="31.5" x14ac:dyDescent="0.25">
      <c r="A11" s="35">
        <v>1</v>
      </c>
      <c r="B11" s="30" t="s">
        <v>154</v>
      </c>
      <c r="C11" s="49" t="s">
        <v>92</v>
      </c>
      <c r="D11" s="37">
        <v>4130000000</v>
      </c>
      <c r="E11" s="50"/>
      <c r="F11" s="51"/>
      <c r="G11" s="50"/>
      <c r="H11" s="50"/>
      <c r="I11" s="51"/>
      <c r="J11" s="52" t="s">
        <v>91</v>
      </c>
      <c r="K11" s="52" t="s">
        <v>152</v>
      </c>
      <c r="L11" s="52" t="s">
        <v>137</v>
      </c>
      <c r="M11" s="53" t="s">
        <v>140</v>
      </c>
      <c r="N11" s="52" t="s">
        <v>142</v>
      </c>
      <c r="O11" s="52" t="s">
        <v>138</v>
      </c>
      <c r="P11" s="54"/>
      <c r="Q11" s="55"/>
      <c r="R11" s="55"/>
      <c r="S11" s="55"/>
      <c r="T11" s="33">
        <f>U11-26</f>
        <v>46094</v>
      </c>
      <c r="U11" s="33">
        <f>V11-30</f>
        <v>46120</v>
      </c>
      <c r="V11" s="33">
        <f>W11-12</f>
        <v>46150</v>
      </c>
      <c r="W11" s="33">
        <f>X11-30</f>
        <v>46162</v>
      </c>
      <c r="X11" s="33">
        <v>46192</v>
      </c>
      <c r="Y11" s="33">
        <f>X11+210</f>
        <v>46402</v>
      </c>
    </row>
    <row r="12" spans="1:26" x14ac:dyDescent="0.25">
      <c r="A12" s="35">
        <v>2</v>
      </c>
      <c r="B12" s="29" t="s">
        <v>144</v>
      </c>
      <c r="C12" s="49" t="s">
        <v>92</v>
      </c>
      <c r="D12" s="37">
        <v>450000000</v>
      </c>
      <c r="E12" s="56"/>
      <c r="F12" s="51"/>
      <c r="G12" s="51"/>
      <c r="H12" s="51"/>
      <c r="I12" s="51"/>
      <c r="J12" s="52" t="s">
        <v>91</v>
      </c>
      <c r="K12" s="52" t="s">
        <v>153</v>
      </c>
      <c r="L12" s="52" t="s">
        <v>137</v>
      </c>
      <c r="M12" s="53" t="s">
        <v>140</v>
      </c>
      <c r="N12" s="52" t="s">
        <v>142</v>
      </c>
      <c r="O12" s="52" t="s">
        <v>138</v>
      </c>
      <c r="P12" s="57"/>
      <c r="Q12" s="58"/>
      <c r="R12" s="58"/>
      <c r="S12" s="58"/>
      <c r="T12" s="34">
        <f>U12-27</f>
        <v>45862</v>
      </c>
      <c r="U12" s="34">
        <f>V12-30</f>
        <v>45889</v>
      </c>
      <c r="V12" s="34">
        <f>W12-11</f>
        <v>45919</v>
      </c>
      <c r="W12" s="34">
        <f>X12-30</f>
        <v>45930</v>
      </c>
      <c r="X12" s="39">
        <v>45960</v>
      </c>
      <c r="Y12" s="34">
        <f>X12+60</f>
        <v>46020</v>
      </c>
    </row>
    <row r="13" spans="1:26" ht="31.5" customHeight="1" x14ac:dyDescent="0.25">
      <c r="A13" s="35">
        <v>3</v>
      </c>
      <c r="B13" s="29" t="s">
        <v>145</v>
      </c>
      <c r="C13" s="49" t="s">
        <v>92</v>
      </c>
      <c r="D13" s="37">
        <v>250000000</v>
      </c>
      <c r="E13" s="52"/>
      <c r="F13" s="51"/>
      <c r="G13" s="51"/>
      <c r="H13" s="51"/>
      <c r="I13" s="51"/>
      <c r="J13" s="52" t="s">
        <v>91</v>
      </c>
      <c r="K13" s="52" t="s">
        <v>132</v>
      </c>
      <c r="L13" s="52" t="s">
        <v>137</v>
      </c>
      <c r="M13" s="59" t="s">
        <v>140</v>
      </c>
      <c r="N13" s="52" t="s">
        <v>143</v>
      </c>
      <c r="O13" s="52" t="s">
        <v>138</v>
      </c>
      <c r="P13" s="60"/>
      <c r="Q13" s="55"/>
      <c r="R13" s="55"/>
      <c r="S13" s="55"/>
      <c r="T13" s="34">
        <f>U13-27</f>
        <v>45895</v>
      </c>
      <c r="U13" s="34">
        <f>V13-24</f>
        <v>45922</v>
      </c>
      <c r="V13" s="34">
        <f>W13-13</f>
        <v>45946</v>
      </c>
      <c r="W13" s="34">
        <f>X13-30</f>
        <v>45959</v>
      </c>
      <c r="X13" s="39">
        <v>45989</v>
      </c>
      <c r="Y13" s="34">
        <f>X13+60</f>
        <v>46049</v>
      </c>
    </row>
    <row r="14" spans="1:26" ht="31.5" x14ac:dyDescent="0.25">
      <c r="A14" s="35">
        <v>4</v>
      </c>
      <c r="B14" s="30" t="s">
        <v>146</v>
      </c>
      <c r="C14" s="49" t="s">
        <v>92</v>
      </c>
      <c r="D14" s="37">
        <v>50000000</v>
      </c>
      <c r="E14" s="56"/>
      <c r="F14" s="51"/>
      <c r="G14" s="51"/>
      <c r="H14" s="51"/>
      <c r="I14" s="51"/>
      <c r="J14" s="52" t="s">
        <v>91</v>
      </c>
      <c r="K14" s="52" t="s">
        <v>133</v>
      </c>
      <c r="L14" s="52" t="s">
        <v>137</v>
      </c>
      <c r="M14" s="59" t="s">
        <v>140</v>
      </c>
      <c r="N14" s="52" t="s">
        <v>143</v>
      </c>
      <c r="O14" s="52" t="s">
        <v>138</v>
      </c>
      <c r="P14" s="57"/>
      <c r="Q14" s="58"/>
      <c r="R14" s="58"/>
      <c r="S14" s="58"/>
      <c r="T14" s="34">
        <f>U14-20</f>
        <v>46037</v>
      </c>
      <c r="U14" s="34">
        <f>V14-30</f>
        <v>46057</v>
      </c>
      <c r="V14" s="34">
        <f>W14-12</f>
        <v>46087</v>
      </c>
      <c r="W14" s="34">
        <f>X14-13</f>
        <v>46099</v>
      </c>
      <c r="X14" s="39">
        <v>46112</v>
      </c>
      <c r="Y14" s="34">
        <f>X14+20</f>
        <v>46132</v>
      </c>
    </row>
    <row r="15" spans="1:26" ht="31.5" x14ac:dyDescent="0.25">
      <c r="A15" s="35">
        <v>5</v>
      </c>
      <c r="B15" s="29" t="s">
        <v>147</v>
      </c>
      <c r="C15" s="49" t="s">
        <v>92</v>
      </c>
      <c r="D15" s="37">
        <v>50000000</v>
      </c>
      <c r="E15" s="52"/>
      <c r="F15" s="51"/>
      <c r="G15" s="51"/>
      <c r="H15" s="51"/>
      <c r="I15" s="51"/>
      <c r="J15" s="52" t="s">
        <v>91</v>
      </c>
      <c r="K15" s="52" t="s">
        <v>133</v>
      </c>
      <c r="L15" s="52" t="s">
        <v>137</v>
      </c>
      <c r="M15" s="59" t="s">
        <v>141</v>
      </c>
      <c r="N15" s="52" t="s">
        <v>143</v>
      </c>
      <c r="O15" s="52" t="s">
        <v>138</v>
      </c>
      <c r="P15" s="60"/>
      <c r="Q15" s="55"/>
      <c r="R15" s="55"/>
      <c r="S15" s="55"/>
      <c r="T15" s="34">
        <f>U15-28</f>
        <v>46113</v>
      </c>
      <c r="U15" s="34">
        <f>V15-30</f>
        <v>46141</v>
      </c>
      <c r="V15" s="34">
        <f t="shared" ref="V15:V19" si="0">W15-7</f>
        <v>46171</v>
      </c>
      <c r="W15" s="34">
        <f>X15-17</f>
        <v>46178</v>
      </c>
      <c r="X15" s="39">
        <v>46195</v>
      </c>
      <c r="Y15" s="39">
        <f>X15+365</f>
        <v>46560</v>
      </c>
    </row>
    <row r="16" spans="1:26" x14ac:dyDescent="0.25">
      <c r="A16" s="35">
        <v>6</v>
      </c>
      <c r="B16" s="30" t="s">
        <v>148</v>
      </c>
      <c r="C16" s="49" t="s">
        <v>92</v>
      </c>
      <c r="D16" s="37">
        <v>47500000</v>
      </c>
      <c r="E16" s="56"/>
      <c r="F16" s="51"/>
      <c r="G16" s="51"/>
      <c r="H16" s="51"/>
      <c r="I16" s="51"/>
      <c r="J16" s="52" t="s">
        <v>91</v>
      </c>
      <c r="K16" s="52" t="s">
        <v>133</v>
      </c>
      <c r="L16" s="52" t="s">
        <v>137</v>
      </c>
      <c r="M16" s="59" t="s">
        <v>141</v>
      </c>
      <c r="N16" s="52" t="s">
        <v>143</v>
      </c>
      <c r="O16" s="52" t="s">
        <v>139</v>
      </c>
      <c r="P16" s="57"/>
      <c r="Q16" s="58"/>
      <c r="R16" s="58"/>
      <c r="S16" s="58"/>
      <c r="T16" s="34">
        <f>U16-25</f>
        <v>46087</v>
      </c>
      <c r="U16" s="34">
        <f>V16-13</f>
        <v>46112</v>
      </c>
      <c r="V16" s="34">
        <f t="shared" si="0"/>
        <v>46125</v>
      </c>
      <c r="W16" s="34">
        <f>X16-10</f>
        <v>46132</v>
      </c>
      <c r="X16" s="39">
        <v>46142</v>
      </c>
      <c r="Y16" s="34">
        <f>X16+1095</f>
        <v>47237</v>
      </c>
    </row>
    <row r="17" spans="1:25" ht="47.25" x14ac:dyDescent="0.25">
      <c r="A17" s="35">
        <v>7</v>
      </c>
      <c r="B17" s="31" t="s">
        <v>149</v>
      </c>
      <c r="C17" s="49" t="s">
        <v>92</v>
      </c>
      <c r="D17" s="38">
        <v>20000000</v>
      </c>
      <c r="E17" s="56"/>
      <c r="F17" s="51"/>
      <c r="G17" s="51"/>
      <c r="H17" s="51"/>
      <c r="I17" s="51"/>
      <c r="J17" s="52" t="s">
        <v>91</v>
      </c>
      <c r="K17" s="52" t="s">
        <v>133</v>
      </c>
      <c r="L17" s="52" t="s">
        <v>137</v>
      </c>
      <c r="M17" s="59" t="s">
        <v>141</v>
      </c>
      <c r="N17" s="52" t="s">
        <v>155</v>
      </c>
      <c r="O17" s="52" t="s">
        <v>138</v>
      </c>
      <c r="P17" s="57"/>
      <c r="Q17" s="58"/>
      <c r="R17" s="58"/>
      <c r="S17" s="58"/>
      <c r="T17" s="34">
        <f>U17-20</f>
        <v>46042</v>
      </c>
      <c r="U17" s="34">
        <f>V17-30</f>
        <v>46062</v>
      </c>
      <c r="V17" s="34">
        <f t="shared" si="0"/>
        <v>46092</v>
      </c>
      <c r="W17" s="34">
        <f>X17-13</f>
        <v>46099</v>
      </c>
      <c r="X17" s="39">
        <v>46112</v>
      </c>
      <c r="Y17" s="34">
        <f>X17+30</f>
        <v>46142</v>
      </c>
    </row>
    <row r="18" spans="1:25" x14ac:dyDescent="0.25">
      <c r="A18" s="35">
        <v>8</v>
      </c>
      <c r="B18" s="31" t="s">
        <v>150</v>
      </c>
      <c r="C18" s="49" t="s">
        <v>92</v>
      </c>
      <c r="D18" s="38">
        <v>10000000</v>
      </c>
      <c r="E18" s="56"/>
      <c r="F18" s="51"/>
      <c r="G18" s="51"/>
      <c r="H18" s="51"/>
      <c r="I18" s="51"/>
      <c r="J18" s="52" t="s">
        <v>91</v>
      </c>
      <c r="K18" s="52" t="s">
        <v>133</v>
      </c>
      <c r="L18" s="52" t="s">
        <v>137</v>
      </c>
      <c r="M18" s="59" t="s">
        <v>141</v>
      </c>
      <c r="N18" s="52" t="s">
        <v>155</v>
      </c>
      <c r="O18" s="52" t="s">
        <v>138</v>
      </c>
      <c r="P18" s="58"/>
      <c r="Q18" s="61"/>
      <c r="R18" s="62"/>
      <c r="S18" s="58"/>
      <c r="T18" s="34">
        <f>U18-25</f>
        <v>45922</v>
      </c>
      <c r="U18" s="34">
        <f>V18-17</f>
        <v>45947</v>
      </c>
      <c r="V18" s="34">
        <f t="shared" si="0"/>
        <v>45964</v>
      </c>
      <c r="W18" s="34">
        <f>X18-10</f>
        <v>45971</v>
      </c>
      <c r="X18" s="39">
        <v>45981</v>
      </c>
      <c r="Y18" s="34">
        <f>X18+60</f>
        <v>46041</v>
      </c>
    </row>
    <row r="19" spans="1:25" ht="31.5" x14ac:dyDescent="0.25">
      <c r="A19" s="35">
        <v>9</v>
      </c>
      <c r="B19" s="29" t="s">
        <v>151</v>
      </c>
      <c r="C19" s="49" t="s">
        <v>92</v>
      </c>
      <c r="D19" s="37">
        <v>5000000</v>
      </c>
      <c r="E19" s="56"/>
      <c r="F19" s="51"/>
      <c r="G19" s="51"/>
      <c r="H19" s="51"/>
      <c r="I19" s="51"/>
      <c r="J19" s="52" t="s">
        <v>91</v>
      </c>
      <c r="K19" s="52" t="s">
        <v>133</v>
      </c>
      <c r="L19" s="52" t="s">
        <v>137</v>
      </c>
      <c r="M19" s="59" t="s">
        <v>141</v>
      </c>
      <c r="N19" s="52" t="s">
        <v>155</v>
      </c>
      <c r="O19" s="52" t="s">
        <v>138</v>
      </c>
      <c r="P19" s="63"/>
      <c r="Q19" s="57"/>
      <c r="R19" s="64"/>
      <c r="S19" s="58"/>
      <c r="T19" s="34">
        <f>U19-26</f>
        <v>45945</v>
      </c>
      <c r="U19" s="34">
        <f>V19-30</f>
        <v>45971</v>
      </c>
      <c r="V19" s="34">
        <f t="shared" si="0"/>
        <v>46001</v>
      </c>
      <c r="W19" s="34">
        <f>X19-14</f>
        <v>46008</v>
      </c>
      <c r="X19" s="39">
        <v>46022</v>
      </c>
      <c r="Y19" s="34">
        <f>X19+60</f>
        <v>46082</v>
      </c>
    </row>
    <row r="20" spans="1:25" ht="16.5" x14ac:dyDescent="0.3">
      <c r="A20" s="65"/>
      <c r="B20" s="28"/>
      <c r="C20" s="28"/>
      <c r="D20" s="50"/>
      <c r="E20" s="56"/>
      <c r="F20" s="51"/>
      <c r="G20" s="51"/>
      <c r="H20" s="51"/>
      <c r="I20" s="51"/>
      <c r="J20" s="52"/>
      <c r="K20" s="52"/>
      <c r="L20" s="66"/>
      <c r="M20" s="66"/>
      <c r="N20" s="52"/>
      <c r="O20" s="67"/>
      <c r="P20" s="58"/>
      <c r="Q20" s="61"/>
      <c r="R20" s="62"/>
      <c r="S20" s="58"/>
      <c r="T20" s="58"/>
      <c r="U20" s="58"/>
      <c r="V20" s="58"/>
      <c r="W20" s="58"/>
      <c r="X20" s="58"/>
      <c r="Y20" s="68"/>
    </row>
    <row r="21" spans="1:25" ht="16.5" x14ac:dyDescent="0.3">
      <c r="A21" s="65"/>
      <c r="B21" s="28"/>
      <c r="C21" s="28"/>
      <c r="D21" s="50"/>
      <c r="E21" s="56"/>
      <c r="F21" s="51"/>
      <c r="G21" s="51"/>
      <c r="H21" s="51"/>
      <c r="I21" s="51"/>
      <c r="J21" s="52"/>
      <c r="K21" s="52"/>
      <c r="L21" s="69"/>
      <c r="M21" s="69"/>
      <c r="N21" s="52"/>
      <c r="O21" s="67"/>
      <c r="P21" s="63"/>
      <c r="Q21" s="57"/>
      <c r="R21" s="64"/>
      <c r="S21" s="58"/>
      <c r="T21" s="58"/>
      <c r="U21" s="58"/>
      <c r="V21" s="58"/>
      <c r="W21" s="58"/>
      <c r="X21" s="58"/>
      <c r="Y21" s="68"/>
    </row>
    <row r="22" spans="1:25" ht="16.5" x14ac:dyDescent="0.3">
      <c r="A22" s="94"/>
      <c r="B22" s="95"/>
      <c r="C22" s="95"/>
      <c r="D22" s="96"/>
      <c r="E22" s="97"/>
      <c r="F22" s="98"/>
      <c r="G22" s="98"/>
      <c r="H22" s="98"/>
      <c r="I22" s="98"/>
      <c r="J22" s="97"/>
      <c r="K22" s="97"/>
      <c r="L22" s="99"/>
      <c r="M22" s="99"/>
      <c r="N22" s="97"/>
      <c r="O22" s="100"/>
      <c r="P22" s="101"/>
      <c r="Q22" s="102"/>
      <c r="R22" s="102"/>
      <c r="S22" s="102"/>
      <c r="T22" s="102"/>
      <c r="U22" s="102"/>
      <c r="V22" s="102"/>
      <c r="W22" s="102"/>
      <c r="X22" s="102"/>
      <c r="Y22" s="103"/>
    </row>
    <row r="23" spans="1:25" ht="27.75" customHeight="1" x14ac:dyDescent="0.25">
      <c r="A23" s="123"/>
      <c r="B23" s="125" t="s">
        <v>10</v>
      </c>
      <c r="C23" s="123"/>
      <c r="D23" s="28" t="s">
        <v>7</v>
      </c>
      <c r="E23" s="123" t="s">
        <v>166</v>
      </c>
      <c r="F23" s="123"/>
      <c r="G23" s="123"/>
      <c r="H23" s="123"/>
      <c r="I23" s="123"/>
      <c r="J23" s="123"/>
      <c r="K23" s="123"/>
      <c r="L23" s="123"/>
      <c r="M23" s="123"/>
      <c r="N23" s="123"/>
      <c r="O23" s="123"/>
      <c r="P23" s="125"/>
      <c r="Q23" s="28"/>
      <c r="R23" s="123"/>
      <c r="S23" s="123"/>
      <c r="T23" s="123"/>
      <c r="U23" s="123"/>
      <c r="V23" s="123"/>
      <c r="W23" s="123"/>
      <c r="X23" s="123"/>
      <c r="Y23" s="123"/>
    </row>
    <row r="24" spans="1:25" ht="26.25" customHeight="1" x14ac:dyDescent="0.25">
      <c r="A24" s="124"/>
      <c r="B24" s="125"/>
      <c r="C24" s="124"/>
      <c r="D24" s="28" t="s">
        <v>8</v>
      </c>
      <c r="E24" s="123"/>
      <c r="F24" s="123"/>
      <c r="G24" s="123"/>
      <c r="H24" s="123"/>
      <c r="I24" s="123"/>
      <c r="J24" s="123"/>
      <c r="K24" s="123"/>
      <c r="L24" s="123"/>
      <c r="M24" s="123"/>
      <c r="N24" s="123"/>
      <c r="O24" s="123"/>
      <c r="P24" s="125"/>
      <c r="Q24" s="28"/>
      <c r="R24" s="123"/>
      <c r="S24" s="123"/>
      <c r="T24" s="123"/>
      <c r="U24" s="123"/>
      <c r="V24" s="123"/>
      <c r="W24" s="123"/>
      <c r="X24" s="123"/>
      <c r="Y24" s="123"/>
    </row>
    <row r="25" spans="1:25" ht="26.25" customHeight="1" x14ac:dyDescent="0.3">
      <c r="A25" s="124"/>
      <c r="B25" s="125"/>
      <c r="C25" s="124"/>
      <c r="D25" s="28" t="s">
        <v>5</v>
      </c>
      <c r="E25" s="123" t="s">
        <v>167</v>
      </c>
      <c r="F25" s="123"/>
      <c r="G25" s="123"/>
      <c r="H25" s="123"/>
      <c r="I25" s="123"/>
      <c r="J25" s="123"/>
      <c r="K25" s="123"/>
      <c r="L25" s="123"/>
      <c r="M25" s="123"/>
      <c r="N25" s="123"/>
      <c r="O25" s="123"/>
      <c r="P25" s="125"/>
      <c r="Q25" s="28"/>
      <c r="R25" s="136"/>
      <c r="S25" s="123"/>
      <c r="T25" s="123"/>
      <c r="U25" s="123"/>
      <c r="V25" s="123"/>
      <c r="W25" s="123"/>
      <c r="X25" s="123"/>
      <c r="Y25" s="123"/>
    </row>
    <row r="26" spans="1:25" ht="31.5" customHeight="1" x14ac:dyDescent="0.25">
      <c r="A26" s="124"/>
      <c r="B26" s="125"/>
      <c r="C26" s="124"/>
      <c r="D26" s="28" t="s">
        <v>4</v>
      </c>
      <c r="E26" s="123"/>
      <c r="F26" s="123"/>
      <c r="G26" s="123"/>
      <c r="H26" s="123"/>
      <c r="I26" s="123"/>
      <c r="J26" s="123"/>
      <c r="K26" s="123"/>
      <c r="L26" s="123"/>
      <c r="M26" s="123"/>
      <c r="N26" s="123"/>
      <c r="O26" s="123"/>
      <c r="P26" s="125"/>
      <c r="Q26" s="28"/>
      <c r="R26" s="123"/>
      <c r="S26" s="123"/>
      <c r="T26" s="123"/>
      <c r="U26" s="123"/>
      <c r="V26" s="123"/>
      <c r="W26" s="123"/>
      <c r="X26" s="123"/>
      <c r="Y26" s="123"/>
    </row>
    <row r="27" spans="1:25" ht="28.5" customHeight="1" x14ac:dyDescent="0.25">
      <c r="A27" s="123"/>
      <c r="B27" s="125" t="s">
        <v>9</v>
      </c>
      <c r="C27" s="123"/>
      <c r="D27" s="28" t="s">
        <v>6</v>
      </c>
      <c r="E27" s="123" t="s">
        <v>168</v>
      </c>
      <c r="F27" s="123"/>
      <c r="G27" s="123"/>
      <c r="H27" s="123"/>
      <c r="I27" s="123"/>
      <c r="J27" s="28"/>
      <c r="K27" s="28"/>
      <c r="L27" s="28"/>
      <c r="M27" s="28"/>
      <c r="N27" s="28"/>
      <c r="O27" s="28"/>
      <c r="P27" s="28"/>
      <c r="Q27" s="28"/>
      <c r="R27" s="28"/>
      <c r="S27" s="28"/>
      <c r="T27" s="28"/>
      <c r="U27" s="28"/>
      <c r="V27" s="28"/>
      <c r="W27" s="28"/>
      <c r="X27" s="28"/>
      <c r="Y27" s="28"/>
    </row>
    <row r="28" spans="1:25" ht="33.75" customHeight="1" x14ac:dyDescent="0.25">
      <c r="A28" s="124"/>
      <c r="B28" s="125"/>
      <c r="C28" s="124"/>
      <c r="D28" s="28" t="s">
        <v>8</v>
      </c>
      <c r="E28" s="123"/>
      <c r="F28" s="123"/>
      <c r="G28" s="123"/>
      <c r="H28" s="123"/>
      <c r="I28" s="123"/>
      <c r="J28" s="28"/>
      <c r="K28" s="28"/>
      <c r="L28" s="28"/>
      <c r="M28" s="28"/>
      <c r="N28" s="28"/>
      <c r="O28" s="28"/>
      <c r="P28" s="28"/>
      <c r="Q28" s="28"/>
      <c r="R28" s="28"/>
      <c r="S28" s="28"/>
      <c r="T28" s="28"/>
      <c r="U28" s="28"/>
      <c r="V28" s="28"/>
      <c r="W28" s="28"/>
      <c r="X28" s="28"/>
      <c r="Y28" s="28"/>
    </row>
    <row r="29" spans="1:25" ht="35.25" customHeight="1" x14ac:dyDescent="0.25">
      <c r="A29" s="124"/>
      <c r="B29" s="125"/>
      <c r="C29" s="124"/>
      <c r="D29" s="28" t="s">
        <v>5</v>
      </c>
      <c r="E29" s="123" t="s">
        <v>170</v>
      </c>
      <c r="F29" s="123"/>
      <c r="G29" s="123"/>
      <c r="H29" s="123"/>
      <c r="I29" s="123"/>
      <c r="J29" s="28"/>
      <c r="K29" s="28"/>
      <c r="L29" s="28"/>
      <c r="M29" s="28"/>
      <c r="N29" s="28"/>
      <c r="O29" s="28"/>
      <c r="P29" s="28"/>
      <c r="Q29" s="28"/>
      <c r="R29" s="28"/>
      <c r="S29" s="28"/>
      <c r="T29" s="28"/>
      <c r="U29" s="28"/>
      <c r="V29" s="28"/>
      <c r="W29" s="28"/>
      <c r="X29" s="28"/>
      <c r="Y29" s="28"/>
    </row>
    <row r="30" spans="1:25" ht="33.75" customHeight="1" x14ac:dyDescent="0.25">
      <c r="A30" s="124"/>
      <c r="B30" s="125"/>
      <c r="C30" s="124"/>
      <c r="D30" s="28" t="s">
        <v>4</v>
      </c>
      <c r="E30" s="123"/>
      <c r="F30" s="123"/>
      <c r="G30" s="123"/>
      <c r="H30" s="123"/>
      <c r="I30" s="123"/>
      <c r="J30" s="28"/>
      <c r="K30" s="28"/>
      <c r="L30" s="28"/>
      <c r="M30" s="28"/>
      <c r="N30" s="28"/>
      <c r="O30" s="28"/>
      <c r="P30" s="28"/>
      <c r="Q30" s="28"/>
      <c r="R30" s="28"/>
      <c r="S30" s="28"/>
      <c r="T30" s="28"/>
      <c r="U30" s="28"/>
      <c r="V30" s="28"/>
      <c r="W30" s="28"/>
      <c r="X30" s="28"/>
      <c r="Y30" s="28"/>
    </row>
  </sheetData>
  <mergeCells count="38">
    <mergeCell ref="R25:Y25"/>
    <mergeCell ref="T8:X8"/>
    <mergeCell ref="N8:N9"/>
    <mergeCell ref="R24:Y24"/>
    <mergeCell ref="Y8:Y9"/>
    <mergeCell ref="R23:Y23"/>
    <mergeCell ref="J23:O23"/>
    <mergeCell ref="P23:P26"/>
    <mergeCell ref="R26:Y26"/>
    <mergeCell ref="J26:O26"/>
    <mergeCell ref="P8:S8"/>
    <mergeCell ref="J25:O25"/>
    <mergeCell ref="J24:O24"/>
    <mergeCell ref="M8:M9"/>
    <mergeCell ref="D7:Q7"/>
    <mergeCell ref="A8:A9"/>
    <mergeCell ref="B8:B9"/>
    <mergeCell ref="D8:D9"/>
    <mergeCell ref="J8:J9"/>
    <mergeCell ref="K8:K9"/>
    <mergeCell ref="O8:O9"/>
    <mergeCell ref="L8:L9"/>
    <mergeCell ref="C8:C9"/>
    <mergeCell ref="E8:I8"/>
    <mergeCell ref="A23:A26"/>
    <mergeCell ref="A27:A30"/>
    <mergeCell ref="C27:C30"/>
    <mergeCell ref="C23:C26"/>
    <mergeCell ref="E27:I27"/>
    <mergeCell ref="E28:I28"/>
    <mergeCell ref="E29:I29"/>
    <mergeCell ref="E30:I30"/>
    <mergeCell ref="B27:B30"/>
    <mergeCell ref="E23:I23"/>
    <mergeCell ref="E24:I24"/>
    <mergeCell ref="E25:I25"/>
    <mergeCell ref="E26:I26"/>
    <mergeCell ref="B23:B26"/>
  </mergeCells>
  <dataValidations count="26">
    <dataValidation type="list" allowBlank="1" showInputMessage="1" showErrorMessage="1" sqref="N1:N7 M1:M10 M23:N65490" xr:uid="{F6390C98-3FEF-D34E-A049-6142182D563D}">
      <formula1>"Yes, No"</formula1>
    </dataValidation>
    <dataValidation type="list" allowBlank="1" showInputMessage="1" showErrorMessage="1" sqref="N8:N10" xr:uid="{90C8DE56-EEB6-8D49-BBD7-4DDBE870DFD4}">
      <formula1>"Local Providers, Special Interest Groups,N/A"</formula1>
    </dataValidation>
    <dataValidation allowBlank="1" showInputMessage="1" showErrorMessage="1" promptTitle="Invitation of Expressions of Int" prompt="Enter the Invitation of Expressions of Interest date in correct date format" sqref="P11" xr:uid="{1BD3D33D-6526-B44A-91A0-133B1B732E4A}"/>
    <dataValidation type="list" showInputMessage="1" showErrorMessage="1" errorTitle="Procurement Type" error="Select the Procurement Type from the list" promptTitle="Procurement Type" prompt="Select the Procurement Type from the list" sqref="L11:L22" xr:uid="{AC973057-3ED4-074B-9135-736767FFD810}">
      <formula1>"Consultancy Services"</formula1>
    </dataValidation>
    <dataValidation type="list" showInputMessage="1" showErrorMessage="1" errorTitle="Currency" error="Currency is required" promptTitle="Currency" prompt="Select a currency" sqref="C11:C22" xr:uid="{152D4CF8-958D-0F4B-B331-7E26B1386E54}">
      <formula1>"UGX,USD,RWF,EUR,GBP,CAD,KES,TZS"</formula1>
    </dataValidation>
    <dataValidation type="list" showInputMessage="1" showErrorMessage="1" errorTitle="Procurement Method" error="Select the Procurement Method from the list" promptTitle="Procurement Method" prompt="Select the Procurement Method from the list" sqref="K11:K22" xr:uid="{16792A09-BFB8-AA48-9630-65688D41BF3F}">
      <formula1>"Direct Procurement, Micro Procurement, Open Domestic Bidding, Open International Bidding(OIB), Quotations Method, Restricted Domestic Bidding (RDB), Restricted International Bidding (RIB),"</formula1>
    </dataValidation>
    <dataValidation type="list" showInputMessage="1" showErrorMessage="1" errorTitle="Source of Funding" error="Select the Source of Funding from the List" promptTitle="Source of Funding" prompt="Select the Source of Funding from the list" sqref="J11:J22" xr:uid="{18267F51-6E12-D64D-9C75-AB54DB5A8FAE}">
      <formula1>"Government Of Uganda, Donor, GOU and Donor, Internally Generated Funds"</formula1>
    </dataValidation>
    <dataValidation type="list" showInputMessage="1" showErrorMessage="1" errorTitle="Contract Type" error="Select an option from the list" promptTitle="Contract Type" prompt="Select an option from the list" sqref="O11:O22" xr:uid="{E0FA3E9B-68F6-C64F-949D-5A124BC47EDC}">
      <formula1>"Lumpsum Contracts, Time-based Contracts, Ad Measurement Contracts, Framework Contracts, Percentage Based Contract, Target Price Contract, Retainer Contract, Success Fee Contract"</formula1>
    </dataValidation>
    <dataValidation type="textLength" operator="greaterThan" showInputMessage="1" showErrorMessage="1" errorTitle="Serial Number (S/No)" error="Serial Number is required" promptTitle="Serial Number (S/No)" prompt="Enter Serial Number" sqref="A11:A22" xr:uid="{6E97A5BA-55F9-C04D-80B6-51A02054E1B7}">
      <formula1>0</formula1>
    </dataValidation>
    <dataValidation type="textLength" operator="greaterThan" showInputMessage="1" showErrorMessage="1" errorTitle="Subject of Procurement" error="A descriptive Subject of Procurement is required" promptTitle="Subject of Procurement" prompt="Enter Subject of Procurement" sqref="B11:B22" xr:uid="{1A60C45B-C7D6-104A-8E36-BDFEB575B00D}">
      <formula1>5</formula1>
    </dataValidation>
    <dataValidation type="decimal" operator="greaterThan" showInputMessage="1" showErrorMessage="1" errorTitle="Estimated Amount" error="The Estimated Amount should be greater than 100" promptTitle="Estimated Amount" prompt="Enter the Estimated Amount" sqref="D11:D22" xr:uid="{3FFCB670-3C9B-744D-9454-3A42A83890AD}">
      <formula1>100</formula1>
    </dataValidation>
    <dataValidation type="decimal" errorStyle="information" operator="greaterThan" showInputMessage="1" showErrorMessage="1" errorTitle="Current year's estimated cost" error="The current year's estimated cost is required and should be greater than 100." promptTitle="Current year's estimated cost" prompt="Enter the Current year's estimated cost" sqref="E11:E22" xr:uid="{0E805833-3A66-1540-993C-C84EF7B9EEC8}">
      <formula1>100</formula1>
    </dataValidation>
    <dataValidation type="whole" errorStyle="information" operator="greaterThan" showInputMessage="1" showErrorMessage="1" errorTitle="Project Completion Time in years" error="Enter Project Completion Time in Years" promptTitle="Project Completion time in years" prompt="Enter the Project Completion time in years" sqref="F11:F22" xr:uid="{9EE7C620-0C19-2142-B9BF-CCA1045E0E8D}">
      <formula1>0</formula1>
    </dataValidation>
    <dataValidation type="decimal" errorStyle="information" operator="greaterThan" showInputMessage="1" showErrorMessage="1" errorTitle="Paid up sum" promptTitle="Paid Sum" prompt="Enter the Paid up sum" sqref="G11:G22" xr:uid="{37CEF357-382C-6C45-AFC3-53CCA9D94517}">
      <formula1>0</formula1>
    </dataValidation>
    <dataValidation type="whole" errorStyle="information" operator="greaterThan" showInputMessage="1" showErrorMessage="1" errorTitle="Pending Sum" error="Enter the Pending Sum" promptTitle="Pending Sum" prompt="Enter the Pending Sum" sqref="H11:H22" xr:uid="{29EDB14A-F4EB-FC49-89A3-85C7E86539E5}">
      <formula1>-1</formula1>
    </dataValidation>
    <dataValidation type="whole" errorStyle="information" operator="greaterThan" showInputMessage="1" showErrorMessage="1" errorTitle="Pending time to completion" error="Enter the Pending time to completion" promptTitle="Pending time to completion" prompt="Enter the Pending time to completion" sqref="I11:I22" xr:uid="{B8758FDC-B1E4-FA4E-AB8C-C3D084F7B903}">
      <formula1>-1</formula1>
    </dataValidation>
    <dataValidation type="list" showInputMessage="1" showErrorMessage="1" errorTitle="Apply Reservation Scheme" error="Select an option from the list" promptTitle="Apply Reservation Scheme" prompt="Select an option from the list" sqref="M11:M22" xr:uid="{215C2D94-9D1D-5547-944A-689CBF6EC136}">
      <formula1>"Yes, No"</formula1>
    </dataValidation>
    <dataValidation type="list" showInputMessage="1" showErrorMessage="1" errorTitle="Reservation Scheme" error="Select an option from the list" promptTitle="Reservation Scheme" prompt="Select an option from the list" sqref="N11:N22" xr:uid="{06B27171-642C-D743-A6B1-196FA75C63A5}">
      <formula1>"Local Providers, Special Interest Groups,N/A"</formula1>
    </dataValidation>
    <dataValidation allowBlank="1" showInputMessage="1" showErrorMessage="1" promptTitle="Closing-Opening date" prompt="Enter the Closing-Opening date in correct format" sqref="Q11:Q22" xr:uid="{02E6708E-3D67-4C46-9C19-A75B1AEB5FF6}"/>
    <dataValidation allowBlank="1" showInputMessage="1" showErrorMessage="1" promptTitle="Approval of shortlist" prompt="Enter Approval of shortlist in correct date format" sqref="R11:R22" xr:uid="{B8B8871A-91C8-5B4E-9798-0D76C2B6A33E}"/>
    <dataValidation allowBlank="1" showInputMessage="1" showErrorMessage="1" promptTitle="Notification date" prompt="Enter the Notification date in correct date format" sqref="S11:S22 W11:W22" xr:uid="{6599EA0E-7BA3-DB44-8BFF-F9B92D2A530D}"/>
    <dataValidation allowBlank="1" showInputMessage="1" showErrorMessage="1" promptTitle="Invitation of proposals   date  " prompt="Enter the Invitation of proposals date in the correct date format" sqref="T11:T22" xr:uid="{78B3A60D-957C-D24F-9218-A6C4A9D63337}"/>
    <dataValidation allowBlank="1" showInputMessage="1" showErrorMessage="1" promptTitle="Submission/  opening  date" prompt="Enter the Submission/opening date in correct date format" sqref="U11:U22" xr:uid="{BCAE4B24-76D7-3646-9052-6151DADB64F5}"/>
    <dataValidation allowBlank="1" showInputMessage="1" showErrorMessage="1" promptTitle="Approval of final evaluation rep" prompt="Enter the Approval of final evaluation report in correct date format" sqref="V11:V22" xr:uid="{90A333BD-DA38-2C43-81B8-C0773594A92A}"/>
    <dataValidation allowBlank="1" showInputMessage="1" showErrorMessage="1" promptTitle="Contract signing date" prompt="Enter the Contract signing date in correct date format" sqref="X11:X22" xr:uid="{B7394C75-287F-4D44-9EE1-D679B6FB1D52}"/>
    <dataValidation allowBlank="1" showInputMessage="1" showErrorMessage="1" promptTitle="Completion date" prompt="Enter the Completion date in correct date format" sqref="Y11:Y22" xr:uid="{67B74BB2-64EA-114B-BCA8-1ECFB6F100E7}"/>
  </dataValidations>
  <printOptions gridLines="1"/>
  <pageMargins left="0.78740157480314965" right="0.19685039370078741" top="0.74803149606299213" bottom="0.74803149606299213" header="0.31496062992125984" footer="0.31496062992125984"/>
  <pageSetup scale="65" fitToHeight="0" orientation="landscape" blackAndWhite="1" r:id="rId1"/>
  <ignoredErrors>
    <ignoredError sqref="E11:E19 F11:F19 G11:G19 A20:N22 O20:O22" listDataValidation="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3E7FD-377D-B148-A277-DAC1BB0040EA}">
  <dimension ref="B3:M29"/>
  <sheetViews>
    <sheetView zoomScale="122" workbookViewId="0">
      <selection activeCell="B25" sqref="B25"/>
    </sheetView>
  </sheetViews>
  <sheetFormatPr defaultColWidth="8.85546875" defaultRowHeight="15" x14ac:dyDescent="0.25"/>
  <cols>
    <col min="1" max="1" width="8.85546875" style="1"/>
    <col min="2" max="2" width="89" style="1" customWidth="1"/>
    <col min="3" max="16384" width="8.85546875" style="1"/>
  </cols>
  <sheetData>
    <row r="3" spans="2:13" x14ac:dyDescent="0.25">
      <c r="B3" s="2" t="s">
        <v>43</v>
      </c>
    </row>
    <row r="4" spans="2:13" x14ac:dyDescent="0.25">
      <c r="B4" s="3" t="s">
        <v>47</v>
      </c>
    </row>
    <row r="5" spans="2:13" x14ac:dyDescent="0.25">
      <c r="B5" s="3" t="s">
        <v>48</v>
      </c>
    </row>
    <row r="6" spans="2:13" x14ac:dyDescent="0.25">
      <c r="B6" s="3" t="s">
        <v>49</v>
      </c>
    </row>
    <row r="7" spans="2:13" x14ac:dyDescent="0.25">
      <c r="B7" s="3" t="s">
        <v>60</v>
      </c>
    </row>
    <row r="8" spans="2:13" x14ac:dyDescent="0.25">
      <c r="B8" s="3" t="s">
        <v>50</v>
      </c>
    </row>
    <row r="9" spans="2:13" x14ac:dyDescent="0.25">
      <c r="B9" s="3" t="s">
        <v>51</v>
      </c>
    </row>
    <row r="10" spans="2:13" x14ac:dyDescent="0.25">
      <c r="B10" s="3" t="s">
        <v>57</v>
      </c>
    </row>
    <row r="11" spans="2:13" x14ac:dyDescent="0.25">
      <c r="B11" s="6"/>
    </row>
    <row r="12" spans="2:13" x14ac:dyDescent="0.25">
      <c r="B12" s="2" t="s">
        <v>44</v>
      </c>
    </row>
    <row r="13" spans="2:13" ht="45" x14ac:dyDescent="0.25">
      <c r="B13" s="4" t="s">
        <v>62</v>
      </c>
      <c r="C13" s="7"/>
      <c r="D13" s="7"/>
      <c r="E13" s="7"/>
      <c r="F13" s="7"/>
      <c r="G13" s="7"/>
      <c r="H13" s="7"/>
      <c r="I13" s="7"/>
      <c r="J13" s="7"/>
      <c r="K13" s="7"/>
      <c r="L13" s="7"/>
      <c r="M13" s="7"/>
    </row>
    <row r="14" spans="2:13" x14ac:dyDescent="0.25">
      <c r="B14" s="6"/>
    </row>
    <row r="15" spans="2:13" x14ac:dyDescent="0.25">
      <c r="B15" s="2" t="s">
        <v>52</v>
      </c>
    </row>
    <row r="16" spans="2:13" x14ac:dyDescent="0.25">
      <c r="B16" s="3" t="s">
        <v>45</v>
      </c>
    </row>
    <row r="17" spans="2:2" x14ac:dyDescent="0.25">
      <c r="B17" s="6"/>
    </row>
    <row r="18" spans="2:2" x14ac:dyDescent="0.25">
      <c r="B18" s="2" t="s">
        <v>53</v>
      </c>
    </row>
    <row r="19" spans="2:2" ht="60" x14ac:dyDescent="0.25">
      <c r="B19" s="4" t="s">
        <v>59</v>
      </c>
    </row>
    <row r="20" spans="2:2" x14ac:dyDescent="0.25">
      <c r="B20" s="6"/>
    </row>
    <row r="21" spans="2:2" x14ac:dyDescent="0.25">
      <c r="B21" s="2" t="s">
        <v>54</v>
      </c>
    </row>
    <row r="22" spans="2:2" ht="30" x14ac:dyDescent="0.25">
      <c r="B22" s="4" t="s">
        <v>63</v>
      </c>
    </row>
    <row r="23" spans="2:2" x14ac:dyDescent="0.25">
      <c r="B23" s="6"/>
    </row>
    <row r="24" spans="2:2" x14ac:dyDescent="0.25">
      <c r="B24" s="2" t="s">
        <v>61</v>
      </c>
    </row>
    <row r="25" spans="2:2" x14ac:dyDescent="0.25">
      <c r="B25" s="3" t="s">
        <v>46</v>
      </c>
    </row>
    <row r="26" spans="2:2" x14ac:dyDescent="0.25">
      <c r="B26" s="6"/>
    </row>
    <row r="27" spans="2:2" x14ac:dyDescent="0.25">
      <c r="B27" s="3" t="s">
        <v>58</v>
      </c>
    </row>
    <row r="28" spans="2:2" x14ac:dyDescent="0.25">
      <c r="B28" s="5" t="s">
        <v>55</v>
      </c>
    </row>
    <row r="29" spans="2:2" x14ac:dyDescent="0.25">
      <c r="B29" s="6" t="s">
        <v>56</v>
      </c>
    </row>
  </sheetData>
  <hyperlinks>
    <hyperlink ref="B28" r:id="rId1" xr:uid="{BEBF24DC-86A9-894A-BE38-3AA0653DB938}"/>
  </hyperlink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89adb6a-4439-4dc8-9ead-61e7b63006e7">
      <Terms xmlns="http://schemas.microsoft.com/office/infopath/2007/PartnerControls"/>
    </lcf76f155ced4ddcb4097134ff3c332f>
    <TaxCatchAll xmlns="6cf03740-f366-4bfc-95c1-e7d03aee2089"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F3FF48C2982D429EB6FD03DBD97015" ma:contentTypeVersion="19" ma:contentTypeDescription="Create a new document." ma:contentTypeScope="" ma:versionID="5f7f5e27c17d7a0dce297c761ab3d82b">
  <xsd:schema xmlns:xsd="http://www.w3.org/2001/XMLSchema" xmlns:xs="http://www.w3.org/2001/XMLSchema" xmlns:p="http://schemas.microsoft.com/office/2006/metadata/properties" xmlns:ns1="http://schemas.microsoft.com/sharepoint/v3" xmlns:ns2="789adb6a-4439-4dc8-9ead-61e7b63006e7" xmlns:ns3="6cf03740-f366-4bfc-95c1-e7d03aee2089" targetNamespace="http://schemas.microsoft.com/office/2006/metadata/properties" ma:root="true" ma:fieldsID="cb9642d40a3d6832201819c7d4e0ce3d" ns1:_="" ns2:_="" ns3:_="">
    <xsd:import namespace="http://schemas.microsoft.com/sharepoint/v3"/>
    <xsd:import namespace="789adb6a-4439-4dc8-9ead-61e7b63006e7"/>
    <xsd:import namespace="6cf03740-f366-4bfc-95c1-e7d03aee208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9adb6a-4439-4dc8-9ead-61e7b63006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8531c9e-4239-4ce5-8d24-7af51a9d40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f03740-f366-4bfc-95c1-e7d03aee208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f66ce30-56f7-4330-9b15-cfeb7c85d61e}" ma:internalName="TaxCatchAll" ma:showField="CatchAllData" ma:web="6cf03740-f366-4bfc-95c1-e7d03aee20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469E99-9E5C-44B8-8585-835A578BBF79}">
  <ds:schemaRefs>
    <ds:schemaRef ds:uri="http://schemas.microsoft.com/sharepoint/v3/contenttype/forms"/>
  </ds:schemaRefs>
</ds:datastoreItem>
</file>

<file path=customXml/itemProps2.xml><?xml version="1.0" encoding="utf-8"?>
<ds:datastoreItem xmlns:ds="http://schemas.openxmlformats.org/officeDocument/2006/customXml" ds:itemID="{2516B381-1210-470E-BED6-66318D9B848D}">
  <ds:schemaRefs>
    <ds:schemaRef ds:uri="http://schemas.microsoft.com/office/2006/metadata/properties"/>
    <ds:schemaRef ds:uri="http://schemas.microsoft.com/office/infopath/2007/PartnerControls"/>
    <ds:schemaRef ds:uri="789adb6a-4439-4dc8-9ead-61e7b63006e7"/>
    <ds:schemaRef ds:uri="6cf03740-f366-4bfc-95c1-e7d03aee2089"/>
    <ds:schemaRef ds:uri="http://schemas.microsoft.com/sharepoint/v3"/>
  </ds:schemaRefs>
</ds:datastoreItem>
</file>

<file path=customXml/itemProps3.xml><?xml version="1.0" encoding="utf-8"?>
<ds:datastoreItem xmlns:ds="http://schemas.openxmlformats.org/officeDocument/2006/customXml" ds:itemID="{2301A0E5-495B-4795-B48C-3B06DE6BF7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9adb6a-4439-4dc8-9ead-61e7b63006e7"/>
    <ds:schemaRef ds:uri="6cf03740-f366-4bfc-95c1-e7d03aee20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SUPS-WRKS-NCONS</vt:lpstr>
      <vt:lpstr>Consultancy</vt:lpstr>
      <vt:lpstr>User guiding notes</vt:lpstr>
      <vt:lpstr>'SUPS-WRKS-NCONS'!Print_Area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usegawa</dc:creator>
  <cp:lastModifiedBy>Betty Namatovu</cp:lastModifiedBy>
  <cp:lastPrinted>2026-05-19T06:03:05Z</cp:lastPrinted>
  <dcterms:created xsi:type="dcterms:W3CDTF">2011-05-30T07:41:56Z</dcterms:created>
  <dcterms:modified xsi:type="dcterms:W3CDTF">2026-05-19T06:04:13Z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0x01010089F3FF48C2982D429EB6FD03DBD97015</vt:lpwstr>
  </property>
  <property fmtid="{D5CDD505-2E9C-101B-9397-08002B2CF9AE}" pid="4" name="_AdHocReviewCycleID">
    <vt:i4>1988197999</vt:i4>
  </property>
  <property fmtid="{D5CDD505-2E9C-101B-9397-08002B2CF9AE}" pid="5" name="_NewReviewCycle">
    <vt:lpwstr/>
  </property>
  <property fmtid="{D5CDD505-2E9C-101B-9397-08002B2CF9AE}" pid="6" name="_EmailSubject">
    <vt:lpwstr>UPDATED PROCUREMENT  PLAN FOR UPLOAD</vt:lpwstr>
  </property>
  <property fmtid="{D5CDD505-2E9C-101B-9397-08002B2CF9AE}" pid="7" name="_AuthorEmail">
    <vt:lpwstr>emily.mbabazi@dpf.or.ug</vt:lpwstr>
  </property>
  <property fmtid="{D5CDD505-2E9C-101B-9397-08002B2CF9AE}" pid="8" name="_AuthorEmailDisplayName">
    <vt:lpwstr>Emily Mbabazi</vt:lpwstr>
  </property>
  <property fmtid="{D5CDD505-2E9C-101B-9397-08002B2CF9AE}" pid="9" name="_ReviewingToolsShownOnce">
    <vt:lpwstr/>
  </property>
</Properties>
</file>